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tabRatio="838" firstSheet="4" activeTab="7"/>
  </bookViews>
  <sheets>
    <sheet name="สรุปรวม 57" sheetId="1" r:id="rId1"/>
    <sheet name="รายจ่ายปลัด" sheetId="2" r:id="rId2"/>
    <sheet name="รายจ่ายคลัง" sheetId="3" r:id="rId3"/>
    <sheet name="รายจ่ายช่าง" sheetId="4" r:id="rId4"/>
    <sheet name="สรุปรับ-จ่าย" sheetId="5" r:id="rId5"/>
    <sheet name="อุดหนุนเฉพาะกิจ" sheetId="6" r:id="rId6"/>
    <sheet name="สรุปเงินอุดหนุนเฉพาะกิจ" sheetId="7" r:id="rId7"/>
    <sheet name="งบแสดงฐานะการเงิน" sheetId="8" r:id="rId8"/>
    <sheet name="งบทดลองหลังปิดบัญชี" sheetId="9" r:id="rId9"/>
    <sheet name="หมายเหคุ7.1" sheetId="10" r:id="rId10"/>
    <sheet name="งบทรัพย์สิน" sheetId="11" r:id="rId11"/>
    <sheet name="หมายเหตุ6" sheetId="12" r:id="rId12"/>
    <sheet name="ทรัพย์สิน" sheetId="13" r:id="rId13"/>
    <sheet name="กระดาษทำการ" sheetId="14" r:id="rId14"/>
    <sheet name="งบแสดงผลการดำเนินงานจากรับ" sheetId="15" r:id="rId15"/>
    <sheet name="งบแสดงผลการดำเนินงานจากเงินสะสม" sheetId="16" r:id="rId16"/>
    <sheet name="งบแสดงผลการดำเนินงานจากทุนสำรอง" sheetId="17" r:id="rId17"/>
    <sheet name="รายงานรายจ่ายเงินสะสม" sheetId="18" r:id="rId18"/>
    <sheet name="รายงานรายจ่ายทุนสำรองเงินสะสม" sheetId="19" r:id="rId19"/>
    <sheet name="รายงานที่ได้รับอนุมัติเงินสะสม" sheetId="20" r:id="rId20"/>
    <sheet name="รายงานที่ได้รับอนุมัติเงินทุน" sheetId="21" r:id="rId21"/>
    <sheet name="งบฐานะการเงิน57" sheetId="22" r:id="rId22"/>
    <sheet name="รายจ่ายค้างจ่าย57" sheetId="23" r:id="rId23"/>
    <sheet name="อุดหนุนเฉพาะกิจค้างจ่าย57" sheetId="24" r:id="rId24"/>
    <sheet name="ทุนสำรองเงินสะสม57" sheetId="25" r:id="rId25"/>
    <sheet name="รายจ่ายที่ได้รับอนุมัติ" sheetId="26" r:id="rId26"/>
    <sheet name="ทรัพย์สิน57" sheetId="27" r:id="rId27"/>
  </sheets>
  <externalReferences>
    <externalReference r:id="rId30"/>
    <externalReference r:id="rId31"/>
    <externalReference r:id="rId32"/>
  </externalReferences>
  <definedNames/>
  <calcPr fullCalcOnLoad="1"/>
</workbook>
</file>

<file path=xl/comments3.xml><?xml version="1.0" encoding="utf-8"?>
<comments xmlns="http://schemas.openxmlformats.org/spreadsheetml/2006/main">
  <authors>
    <author>msi</author>
  </authors>
  <commentList>
    <comment ref="K19" authorId="0">
      <text>
        <r>
          <rPr>
            <b/>
            <sz val="9"/>
            <rFont val="Tahoma"/>
            <family val="2"/>
          </rPr>
          <t>msi:</t>
        </r>
        <r>
          <rPr>
            <sz val="9"/>
            <rFont val="Tahoma"/>
            <family val="2"/>
          </rPr>
          <t xml:space="preserve">
โอนเพิ่มงบประมาณ
</t>
        </r>
      </text>
    </comment>
  </commentList>
</comments>
</file>

<file path=xl/sharedStrings.xml><?xml version="1.0" encoding="utf-8"?>
<sst xmlns="http://schemas.openxmlformats.org/spreadsheetml/2006/main" count="2109" uniqueCount="651">
  <si>
    <t>วันที่พิมพ์ : 26/7/2555  11:15:56</t>
  </si>
  <si>
    <t>องค์การบริหารส่วนตำบลสองพี่น้อง</t>
  </si>
  <si>
    <t>อำเภอท่าแซะ  จังหวัดชุมพร</t>
  </si>
  <si>
    <t>งาน</t>
  </si>
  <si>
    <t>หมวดรายจ่าย</t>
  </si>
  <si>
    <t>ประเภทรายจ่าย</t>
  </si>
  <si>
    <t>โครงการ</t>
  </si>
  <si>
    <t>งบประมาณอนุมัติ
(บาท)</t>
  </si>
  <si>
    <t>เบิกจ่าย
(บาท)</t>
  </si>
  <si>
    <t>งบประมาณคงเหลือ
(บาท)</t>
  </si>
  <si>
    <t>งานบริหารทั่วไป</t>
  </si>
  <si>
    <t>เงินเดือน (ฝ่ายการเมือง)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</si>
  <si>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</si>
  <si>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</si>
  <si>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</si>
  <si>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รวมหมวดเงินเดือน (ฝ่ายการเมือง)</t>
  </si>
  <si>
    <t>เงินเดือน (ฝ่ายประจำ)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</si>
  <si>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</si>
  <si>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</si>
  <si>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</si>
  <si>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</si>
  <si>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เงินเพิ่มต่าง ๆของลูกจ้างประจำ</t>
  </si>
  <si>
    <t>ค่าจ้างพนักงานจ้าง</t>
  </si>
  <si>
    <t>เงินเพิ่มต่าง ๆของพนักงานจ้าง</t>
  </si>
  <si>
    <t>รวมหมวดเงินเดือน (ฝ่ายประจำ)</t>
  </si>
  <si>
    <t>ค่าตอบแทน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</si>
  <si>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</si>
  <si>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</si>
  <si>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</si>
  <si>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</si>
  <si>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รวมหมวดค่าตอบแทน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</si>
  <si>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</si>
  <si>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</si>
  <si>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</si>
  <si>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 (03)</t>
  </si>
  <si>
    <t>ค่าบำรุงรักษาและซ่อมแซม</t>
  </si>
  <si>
    <t>รวมหมวดค่าใช้สอย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</si>
  <si>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</si>
  <si>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</si>
  <si>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</si>
  <si>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</si>
  <si>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</si>
  <si>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</si>
  <si>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</si>
  <si>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วัสดุเครื่องดับเพลิง</t>
  </si>
  <si>
    <t>รวมหมวดค่าวัสดุ</t>
  </si>
  <si>
    <t>ค่าสาธารณูปโภค</t>
  </si>
  <si>
    <t>ค่าไฟฟ้า</t>
  </si>
  <si>
    <t>รวมหมวดค่าสาธารณูปโภค</t>
  </si>
  <si>
    <t>ค่าครุภัณฑ์</t>
  </si>
  <si>
    <t>รวมหมวดค่าครุภัณฑ์</t>
  </si>
  <si>
    <t>เงินอุดหนุน</t>
  </si>
  <si>
    <t>เงินอุดหนุนส่วนราชการ</t>
  </si>
  <si>
    <t>รวมหมวดเงินอุดหนุน</t>
  </si>
  <si>
    <t>รวมงานบริหารทั่วไป</t>
  </si>
  <si>
    <t>งานบริหารงานคลัง</t>
  </si>
  <si>
    <t>รวมงานบริหารงานคลัง</t>
  </si>
  <si>
    <t>งานบริหารทั่วไปเกี่ยวกับการรักษาความสงบภายใน</t>
  </si>
  <si>
    <t>รวมงานบริหารทั่วไปเกี่ยวกับการรักษาความสงบภายใน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</si>
  <si>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</si>
  <si>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ค่าอาหารเสริม (นม)</t>
  </si>
  <si>
    <t>รายจ่ายอื่น</t>
  </si>
  <si>
    <t>รวมหมวดรายจ่ายอื่น</t>
  </si>
  <si>
    <t>รวมงานบริหารทั่วไปเกี่ยวกับการศึกษา</t>
  </si>
  <si>
    <t>งานบริหารทั่วไปเกี่ยวกับสาธารณสุข</t>
  </si>
  <si>
    <t>เงินอุดหนุนกิจการที่เป็นสาธารณประโยชน์</t>
  </si>
  <si>
    <t>รวมงานบริหารทั่วไปเกี่ยวกับสาธารณสุข</t>
  </si>
  <si>
    <t>งานบริหารทั่วไปเกี่ยวกับสังคมสงเคราะห์</t>
  </si>
  <si>
    <t>รวมงานบริหารทั่วไปเกี่ยวกับสังคมสงเคราะห์</t>
  </si>
  <si>
    <t>งานบริหารทั่วไปเกี่ยวกับเคหะและชุมชน</t>
  </si>
  <si>
    <t>วัสดุก่อสร้าง</t>
  </si>
  <si>
    <t>ค่าที่ดินและสิ่งก่อสร้าง</t>
  </si>
  <si>
    <t>ค่าก่อสร้างสิ่งสาธารณูปโภค</t>
  </si>
  <si>
    <t>รวมหมวดค่าที่ดินและสิ่งก่อสร้าง</t>
  </si>
  <si>
    <t>รวมงานบริหารทั่วไปเกี่ยวกับเคหะและชุมชน</t>
  </si>
  <si>
    <t>งานบริหารทั่วไปเกี่ยวกับสร้างความเข้มแข็งของชุมชน</t>
  </si>
  <si>
    <t>รวมงานบริหารทั่วไปเกี่ยวกับสร้างความเข้มแข็งของชุมชน</t>
  </si>
  <si>
    <t>งานบริหารทั่วไปเกี่ยวกับศาสนาวัฒนธรรมและนันทนาการ</t>
  </si>
  <si>
    <t>วัสดุกีฬา</t>
  </si>
  <si>
    <t>รวมงานบริหารทั่วไปเกี่ยวกับศาสนาวัฒนธรรมและนันทนาการ</t>
  </si>
  <si>
    <t>งานส่งเสริมการเกษตร</t>
  </si>
  <si>
    <t>รวมงานส่งเสริมการเกษตร</t>
  </si>
  <si>
    <t>งบกลาง</t>
  </si>
  <si>
    <t>เงินสมทบกองทุนประกันสังคม</t>
  </si>
  <si>
    <t>เบี้ยยังชีพคนชรา</t>
  </si>
  <si>
    <t>เบี้ยยังชีพคนพิการ</t>
  </si>
  <si>
    <t>สำรองจ่าย</t>
  </si>
  <si>
    <t>รายจ่ายตามข้อผูกพัน</t>
  </si>
  <si>
    <t>รวมหมวดงบกลาง</t>
  </si>
  <si>
    <t>บำเหน็จ/บำนาญ</t>
  </si>
  <si>
    <t>รวมหมวดบำเหน็จ/บำนาญ</t>
  </si>
  <si>
    <t>รวมงบกลาง</t>
  </si>
  <si>
    <t>สา</t>
  </si>
  <si>
    <t>หมายเหตุ งบประมาณได้ทำการปรับโอนลด/โอนเพิ่มแล้ว</t>
  </si>
  <si>
    <t>ค่าวัสดุการศึกษา</t>
  </si>
  <si>
    <t>รวมงบลงทุน</t>
  </si>
  <si>
    <t>ลำดับ</t>
  </si>
  <si>
    <t>รหัสบัญชี</t>
  </si>
  <si>
    <t>สรุปรวมรายจ่ายทั้งสิ้น</t>
  </si>
  <si>
    <t>หมวดรายจ่ายงบกลาง</t>
  </si>
  <si>
    <t>หมวดเงินเดือน(ฝ่ายประจำ)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</si>
  <si>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</si>
  <si>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</si>
  <si>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</si>
  <si>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</si>
  <si>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หมวดค่าครุภัณฑ์</t>
  </si>
  <si>
    <t>หมวดเงินอุดหนุน</t>
  </si>
  <si>
    <t>+</t>
  </si>
  <si>
    <t xml:space="preserve"> -</t>
  </si>
  <si>
    <t xml:space="preserve"> - </t>
  </si>
  <si>
    <t>องค์การบริหารส่วนตำบลสองพี่น้อง  อำเภอท่าแซะ  จังหวัดชุมพร</t>
  </si>
  <si>
    <t xml:space="preserve">  </t>
  </si>
  <si>
    <t>ถ</t>
  </si>
  <si>
    <t>ลงชื่อ</t>
  </si>
  <si>
    <t>(นางถนอม  เพชรทองด้วง)</t>
  </si>
  <si>
    <t>(นางอรุณี  คำหอม)</t>
  </si>
  <si>
    <t>(นายสมชาย  ยอดยิ่ง)</t>
  </si>
  <si>
    <t>ผู้อำนวยการกองคลัง</t>
  </si>
  <si>
    <t>สรุปหมวดบัญชีรายรับ-รายจ่ายจริง</t>
  </si>
  <si>
    <t>หมวด</t>
  </si>
  <si>
    <t>ประมาณการ</t>
  </si>
  <si>
    <t>รับจริง</t>
  </si>
  <si>
    <t>+  สูง  -  ต่ำ</t>
  </si>
  <si>
    <t>รายได้ที่จัดเก็บเอง</t>
  </si>
  <si>
    <t>หมวดภาษีอากร</t>
  </si>
  <si>
    <t>หมวดค่าธรรมเนียมค่าปรับ/ใบอนุญาต</t>
  </si>
  <si>
    <t>หมวดรายได้จากทรัพย์สิน</t>
  </si>
  <si>
    <t>หมวดรายได้เบ็ดเตล็ด</t>
  </si>
  <si>
    <t>รายได้ที่รัฐจัดสรรให้ อปท.</t>
  </si>
  <si>
    <t>หมวดภาษีจัดสรร</t>
  </si>
  <si>
    <t>หมวดเงินอุดหนุนทั่วไป</t>
  </si>
  <si>
    <t>หมวดเงินอุดหนุนเฉพาะกิจ</t>
  </si>
  <si>
    <t>รวมเงินตามประมาณการรายรับตามข้อบัญญัติ</t>
  </si>
  <si>
    <t>จ่ายจริง</t>
  </si>
  <si>
    <t>รายจ่ายตามประมาณการรายจ่าย</t>
  </si>
  <si>
    <t>หมวดงบกลาง</t>
  </si>
  <si>
    <t>หมวดเงินเดือน(ฝ่ายการเมือง)</t>
  </si>
  <si>
    <t>หมวดรายจ่ายอื่น</t>
  </si>
  <si>
    <t>รวมรายจ่ายตามแผนงานบริหาร</t>
  </si>
  <si>
    <t>งานพัฒนา</t>
  </si>
  <si>
    <t>หมวดที่ดินและสิ่งก่อสร้าง</t>
  </si>
  <si>
    <t>รวมรายจ่ายแผนงานพัฒนา</t>
  </si>
  <si>
    <t>รวมรายจ่ายตามประมาณการรายจ่ายทั้งสิ้น</t>
  </si>
  <si>
    <t>รายรับจริงสูงกว่ารายจ่ายจริง</t>
  </si>
  <si>
    <t>ลงชื่อ.......................................................</t>
  </si>
  <si>
    <t>ปลัดองค์การบริหารส่วนตำบล</t>
  </si>
  <si>
    <t>นายกองค์การบริหารส่วนตำบล</t>
  </si>
  <si>
    <t>สรุปหมวดบัญชีรายรับ-รายจ่ายจริง (เงินอุดหนุนเพื่อดำเนินการตามวัตถุประสงค์)</t>
  </si>
  <si>
    <t>รายได้ที่รัฐบาลอุดหนุนให้โดยระบุวัตถุประสงค์</t>
  </si>
  <si>
    <t>รวมเงินรายรับทั้งสิ้น</t>
  </si>
  <si>
    <t>รายจ่าย</t>
  </si>
  <si>
    <t>รวมรายจ่ายทั้งสิ้น</t>
  </si>
  <si>
    <t>ลงชื่อ................................................</t>
  </si>
  <si>
    <t>บัญชีรายละเอียดรับ - จ่าย(เงินอุดหนุนเพื่อดำเนินการตามวัตถุประสงค์)</t>
  </si>
  <si>
    <t>ลงชื่อ...............................................</t>
  </si>
  <si>
    <t>งบแสดงฐานะการเงิน</t>
  </si>
  <si>
    <t>ทรัพย์สิน</t>
  </si>
  <si>
    <t>ทรัพย์สินตามงบทรัพย์สิน (หมายเหตุ 1 )</t>
  </si>
  <si>
    <t>ลูกหนี้</t>
  </si>
  <si>
    <t>ภาษีโรงเรือน</t>
  </si>
  <si>
    <t>ภาษีบำรุงท้องที่</t>
  </si>
  <si>
    <t>หนี้สินและเงินสะสม</t>
  </si>
  <si>
    <t>ทุนทรัพย์สิน (หมายเหตุ 1)</t>
  </si>
  <si>
    <t>งบทดลอง (หลังปิดบัญชี)</t>
  </si>
  <si>
    <t>ณ วันที่</t>
  </si>
  <si>
    <t>รายการ</t>
  </si>
  <si>
    <t>เดบิท</t>
  </si>
  <si>
    <t>เครดิต</t>
  </si>
  <si>
    <t>เงินสด</t>
  </si>
  <si>
    <t>เงินฝากธนาคาร ธกส./สาขาท่าแซะ-ออมทรัพย์/เผื่อเรียก  119 - 2 - 34093 -7</t>
  </si>
  <si>
    <t xml:space="preserve">110201    </t>
  </si>
  <si>
    <t>เงินฝากธนาคาร ธกส./สาขาทรัพย์อนันต์-ออมทรัพย์/เผื่อเรียก  917-8-00046-2</t>
  </si>
  <si>
    <t>เงินฝากธนาคาร ธกส./สาขาทรัพย์-ออมทรัพย์/เผื่อเรียก  917-8-00045-4</t>
  </si>
  <si>
    <t>เงินฝากธนาคารกรุงไทย/สาขาปฐมพร -ออมทรัพย์/เผื่อเรียก 832 -0 - 22407 - 1</t>
  </si>
  <si>
    <t>เงินฝากธนาคารกรุงไทย/สาขาปฐมพร-ประจำ 832- 2- 03277 - 3</t>
  </si>
  <si>
    <t>ลูกหนี้ภาษีโรงเรือนและที่ดิน</t>
  </si>
  <si>
    <t>ลูกหนี้ภาษีบำรุงท้องที่</t>
  </si>
  <si>
    <t xml:space="preserve">110602    </t>
  </si>
  <si>
    <t>รายจ่ายค้างจ่ายปี 2555</t>
  </si>
  <si>
    <t>รายจ่ายรอจ่ายปี 255</t>
  </si>
  <si>
    <t>เงินรับฝาก ภาษีหัก ณ ที่จ่าย</t>
  </si>
  <si>
    <t xml:space="preserve">230102    </t>
  </si>
  <si>
    <t>เงินรับฝาก ค่าใช้จ่ายในการจัดเก็บภาษีบำรุงท้องที่ 5%</t>
  </si>
  <si>
    <t xml:space="preserve">230105    </t>
  </si>
  <si>
    <t>เงินรับฝาก ส่วนลดในการจัดเก็บภาษีบำรุงท้องที่ 6%</t>
  </si>
  <si>
    <t xml:space="preserve">230106    </t>
  </si>
  <si>
    <t>เงินรับฝาก ประกันสัญญา</t>
  </si>
  <si>
    <t xml:space="preserve">230109    </t>
  </si>
  <si>
    <t>เงินรับฝากอื่น ๆ(เงินกู้โครงการเศรษฐกิจชุมชน)</t>
  </si>
  <si>
    <t xml:space="preserve">230199    </t>
  </si>
  <si>
    <t>เงินสะสม</t>
  </si>
  <si>
    <t xml:space="preserve">310000    </t>
  </si>
  <si>
    <t>เงินทุนสำรองเงินสะสม</t>
  </si>
  <si>
    <t xml:space="preserve">320000    </t>
  </si>
  <si>
    <t>รวม</t>
  </si>
  <si>
    <t>ปลัด อบต.สองพี่น้อง</t>
  </si>
  <si>
    <t>นายกองค์การบริหารส่วนตำบลสองพี่น้อง</t>
  </si>
  <si>
    <t>หมายเหตุ 7</t>
  </si>
  <si>
    <t>จำนวนเงิน</t>
  </si>
  <si>
    <t>คงเหลือ</t>
  </si>
  <si>
    <t>แผนงานเคหะและชุมชน</t>
  </si>
  <si>
    <t>รวมทั้งสิ้น</t>
  </si>
  <si>
    <t xml:space="preserve"> หมายเหตุ  1   </t>
  </si>
  <si>
    <t>องค์การบริหารส่วนตำบลสสองพี่น้อง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</si>
  <si>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</si>
  <si>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</si>
  <si>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</si>
  <si>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</si>
  <si>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</si>
  <si>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ลงชื่อ....................................................</t>
  </si>
  <si>
    <t xml:space="preserve">         ลงชื่อ....................................................</t>
  </si>
  <si>
    <t xml:space="preserve">           ( นางถนอม  เพชรทองด้วง)</t>
  </si>
  <si>
    <t xml:space="preserve">                        (นางอรุณี  คำหอม)</t>
  </si>
  <si>
    <t xml:space="preserve">                 ผู้อำนวยการกองคลัง</t>
  </si>
  <si>
    <t xml:space="preserve">               ปลัดองค์การบริหารส่วนตำบล</t>
  </si>
  <si>
    <t>เงินทุนสำรองเงินสะสมประกอบด้วย</t>
  </si>
  <si>
    <t>ลำดับที่</t>
  </si>
  <si>
    <t>รับ</t>
  </si>
  <si>
    <t>จ่าย</t>
  </si>
  <si>
    <t>รายงานรายจ่ายที่ได้รับอนุมัติให้จ่ายจากเงินทุนสำรองเงินสะสม</t>
  </si>
  <si>
    <t>หมวด/ประเภท</t>
  </si>
  <si>
    <t>จำนวนเงินที่ได้รับอนุมัติ</t>
  </si>
  <si>
    <t>ก่อหนี้ผูกพัน</t>
  </si>
  <si>
    <t>เบิกจ่ายแล้ว</t>
  </si>
  <si>
    <t>ยังไม่ได้ก่อหนี้</t>
  </si>
  <si>
    <t>หมายเหตุ</t>
  </si>
  <si>
    <t>ยืมเงินสะสม</t>
  </si>
  <si>
    <t>องค์การบริหารส่วนตำบลสองพี่น้อง อำเภอท่าแซะ  จังหวัดชุมพร</t>
  </si>
  <si>
    <t>ยกมาจาก</t>
  </si>
  <si>
    <t>รับเพิ่มงวดนี้</t>
  </si>
  <si>
    <t>จำหน่ายงวดนี้</t>
  </si>
  <si>
    <t>ยกไปงวดหน้า</t>
  </si>
  <si>
    <t>จำนวน</t>
  </si>
  <si>
    <t>งวดก่อน</t>
  </si>
  <si>
    <t>เกิดจาก</t>
  </si>
  <si>
    <t xml:space="preserve">  ก. อสังหาริมทรัพย์</t>
  </si>
  <si>
    <t xml:space="preserve">     </t>
  </si>
  <si>
    <t xml:space="preserve"> </t>
  </si>
  <si>
    <t xml:space="preserve">      ที่ดิน</t>
  </si>
  <si>
    <t>-</t>
  </si>
  <si>
    <t xml:space="preserve">      อาคาร</t>
  </si>
  <si>
    <t>ก. รายได้องค์การบริหารส่วนตำบล</t>
  </si>
  <si>
    <t xml:space="preserve">      ถนน</t>
  </si>
  <si>
    <t xml:space="preserve"> ข. สังหาริมทรัพย์</t>
  </si>
  <si>
    <t>ข. เงินอุดหนุนจากรัฐบาล</t>
  </si>
  <si>
    <t xml:space="preserve">  1) ครุภัณฑ์สำนักงาน</t>
  </si>
  <si>
    <t>ค. จ่ายขาดเงินสะสม</t>
  </si>
  <si>
    <t xml:space="preserve">  3) ครุภัณฑ์ยานพาหนะ</t>
  </si>
  <si>
    <t xml:space="preserve">    </t>
  </si>
  <si>
    <t>ภาษีโรงเรือนและที่ดิน</t>
  </si>
  <si>
    <t>อากรรังนกอีแอ่น</t>
  </si>
  <si>
    <t>ค่าธรรมเนียมจดทะเบียนพาณิชย์</t>
  </si>
  <si>
    <t>ค่าปรับผู้กระทำผิดกฎหมายจราจรทางบก</t>
  </si>
  <si>
    <t>ค่าธรรมเนียมเกี่ยวกับใบอนุญาตการขายสุรา</t>
  </si>
  <si>
    <t>ค่าปรับการผิดสัญญา</t>
  </si>
  <si>
    <t>ค่าใบอนุญาตอื่นๆ</t>
  </si>
  <si>
    <t>ดอกเบี้ย</t>
  </si>
  <si>
    <t>ค่าขายแบบแปลน</t>
  </si>
  <si>
    <t>รายได้เบ็ดเตล็ดอื่นๆ</t>
  </si>
  <si>
    <t>ภาษีมูลค่าเพิ่มตาม พ.ร.บ. กำหนดแผนฯ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</si>
  <si>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</si>
  <si>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</si>
  <si>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</si>
  <si>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</si>
  <si>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</si>
  <si>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</si>
  <si>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</si>
  <si>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</si>
  <si>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>เงินอุดหนุนระบุวัตถุประสงค์จากกรมส่งเสริมการปกครองท้องถิ่น</t>
  </si>
  <si>
    <t xml:space="preserve">411001    </t>
  </si>
  <si>
    <t xml:space="preserve">411002    </t>
  </si>
  <si>
    <t xml:space="preserve">411005    </t>
  </si>
  <si>
    <t xml:space="preserve">412202    </t>
  </si>
  <si>
    <t xml:space="preserve">412399    </t>
  </si>
  <si>
    <t xml:space="preserve">415999    </t>
  </si>
  <si>
    <t xml:space="preserve">421002    </t>
  </si>
  <si>
    <t xml:space="preserve">421004    </t>
  </si>
  <si>
    <t xml:space="preserve">421006    </t>
  </si>
  <si>
    <t xml:space="preserve">421007    </t>
  </si>
  <si>
    <t xml:space="preserve">421012    </t>
  </si>
  <si>
    <t xml:space="preserve">421013    </t>
  </si>
  <si>
    <t xml:space="preserve">421015    </t>
  </si>
  <si>
    <t xml:space="preserve">431002    </t>
  </si>
  <si>
    <t xml:space="preserve">441002    </t>
  </si>
  <si>
    <t>กระดาษทำการ</t>
  </si>
  <si>
    <t>งบทดลอง</t>
  </si>
  <si>
    <t>ใบผ่านรายการบัญชีทั่วไป</t>
  </si>
  <si>
    <t>ใบผ่านรายการบัญชี</t>
  </si>
  <si>
    <t>(ปรับปรุง)</t>
  </si>
  <si>
    <t>มาตรฐาน (ปิดบัญชี)</t>
  </si>
  <si>
    <t>งบแสดงผลการดำเนินงานจ่ายจากเงินรายรับ</t>
  </si>
  <si>
    <t>ตั้งแต่วันที่  1  ตุลาคม  2554   ถึงวันที่  30  กันยายน  2555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</si>
  <si>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</si>
  <si>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</si>
  <si>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</si>
  <si>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</si>
  <si>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</si>
  <si>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 xml:space="preserve">      เคหะ       และชุมชน</t>
  </si>
  <si>
    <t>สร้างความเข้ม แข็งของชุมชน</t>
  </si>
  <si>
    <t>การศาสนาวัฒนธรรมและ นันทนาการ</t>
  </si>
  <si>
    <t>อุตสาหกรรม         และ           การโยธา</t>
  </si>
  <si>
    <t>การพาณิชย์</t>
  </si>
  <si>
    <t>เงินเดือน(ฝ่ายประจำ)</t>
  </si>
  <si>
    <t>เงินเดือน(ฝ่ายประจำ) (ก)</t>
  </si>
  <si>
    <t>ค่าใช้สอย(ก)</t>
  </si>
  <si>
    <t>ค่าวัสดุ(ก)</t>
  </si>
  <si>
    <t>เงินอุดหนุน (ก)</t>
  </si>
  <si>
    <t>งบกลาง (ก)</t>
  </si>
  <si>
    <t>ค่าครุภัณฑ์ (หมายเหตุ 1)</t>
  </si>
  <si>
    <t>ค่าที่ดินและสิ่งก่อสร้าง (หมายเหตุ 2)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</si>
  <si>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</si>
  <si>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</si>
  <si>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</si>
  <si>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รายได้จากสาธารณูปโภค</t>
  </si>
  <si>
    <t>รายได้เบ็ดเตล็ด</t>
  </si>
  <si>
    <t>รัฐบาลจัดสรรให้</t>
  </si>
  <si>
    <t>อุดหนุนทั่วไป</t>
  </si>
  <si>
    <t>อุดหนุนเฉพาะกิจ</t>
  </si>
  <si>
    <t>รวมรายรับ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</si>
  <si>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</si>
  <si>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</si>
  <si>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งบแสดงผลการดำเนินงานจ่ายจากเงินรายรับและเงินสะสมและทุนสำรองเงินสะสม</t>
  </si>
  <si>
    <t>อุตสาหกรรมและการโยธา</t>
  </si>
  <si>
    <t>หมวดเงินเดือน(ฝ่ายประจำ) (ก)</t>
  </si>
  <si>
    <t>หมวดค่าใช้สอย (ก)</t>
  </si>
  <si>
    <t>หมวดค่าวัสดุ (ก)</t>
  </si>
  <si>
    <t>หมวดงบกลาง (ก)</t>
  </si>
  <si>
    <t>หมวดเงินอุดหนุน (ก)</t>
  </si>
  <si>
    <t>เงินสมทบประกันสังคม</t>
  </si>
  <si>
    <t>แก้ไข สตง 1  เมษายน 2556</t>
  </si>
  <si>
    <t>แก้ไข สตง 1 เมษายน 2556</t>
  </si>
  <si>
    <t>รายงานรายจ่ายในการดำเนินงานที่จ่ายจากเงินสะสม</t>
  </si>
  <si>
    <t>ตั้งแต่วันที่   1  ตุลาคม  2554  ถึง 30  กันยายน 2555</t>
  </si>
  <si>
    <t>แผนงานบริหารทั่วไป</t>
  </si>
  <si>
    <t>รายงานรายจ่ายในการดำเนินงานที่จ่ายจากเงินทุนสำรองเงินสะสม</t>
  </si>
  <si>
    <t>รายงานรายจ่ายที่ได้รับอนุมัติให้จ่ายจากเงินสะสม</t>
  </si>
  <si>
    <t>วันที่ได้รับอนุมัติ</t>
  </si>
  <si>
    <t>คงเหลือเบิกจ่ายปี 2556</t>
  </si>
  <si>
    <t>จ่ายขาด</t>
  </si>
  <si>
    <t>หมวด ค่าตอบแทน</t>
  </si>
  <si>
    <t xml:space="preserve">  มติที่ประชุมสภา อบต.</t>
  </si>
  <si>
    <t>หมวด ค่าที่ดินและสิ่งก่อสร้าง</t>
  </si>
  <si>
    <t>สองพี่น้อง</t>
  </si>
  <si>
    <t xml:space="preserve">  -โครงการก่อสร้างถนนลาดยางเคปซีลสายทรายขาว ม.2</t>
  </si>
  <si>
    <t xml:space="preserve">  -โครงการขุดลอกอาคารอัดน้ำสามยอด ม.3</t>
  </si>
  <si>
    <t xml:space="preserve">  -โครงการขุดลอกสระน้ำ ม.1</t>
  </si>
  <si>
    <t xml:space="preserve">  -โครงการปรับปรุงระบบประปา/ขยายเขต ม.3</t>
  </si>
  <si>
    <t xml:space="preserve">  -โครงการก่อสร้างถนน คสล.  ม.5</t>
  </si>
  <si>
    <t>ปีงบประมาณ   2555</t>
  </si>
  <si>
    <t xml:space="preserve">  ประเภทเงินช่วยเหลือค่ารักษาพยาบาล</t>
  </si>
  <si>
    <t>จ่ายเงินทุนสำรองเงินสะสม</t>
  </si>
  <si>
    <r>
      <t xml:space="preserve">       </t>
    </r>
    <r>
      <rPr>
        <b/>
        <u val="single"/>
        <sz val="12"/>
        <rFont val="Angsana New"/>
        <family val="1"/>
      </rPr>
      <t>รายจ่าย</t>
    </r>
  </si>
  <si>
    <r>
      <t xml:space="preserve">       </t>
    </r>
    <r>
      <rPr>
        <b/>
        <u val="single"/>
        <sz val="12"/>
        <rFont val="Angsana New"/>
        <family val="1"/>
      </rPr>
      <t>รายรับ</t>
    </r>
  </si>
  <si>
    <r>
      <t xml:space="preserve">       </t>
    </r>
    <r>
      <rPr>
        <b/>
        <u val="single"/>
        <sz val="11"/>
        <rFont val="Angsana New"/>
        <family val="1"/>
      </rPr>
      <t>รายจ่าย</t>
    </r>
  </si>
  <si>
    <r>
      <t xml:space="preserve">       </t>
    </r>
    <r>
      <rPr>
        <b/>
        <u val="single"/>
        <sz val="11"/>
        <rFont val="Angsana New"/>
        <family val="1"/>
      </rPr>
      <t>รายรับ</t>
    </r>
  </si>
  <si>
    <t>ตั้งแต่วันที่  1  ตุลาคม  2555   ถึงวันที่  30  กันยายน  2556</t>
  </si>
  <si>
    <t>ค่าครุภัณฑ์ (  ก )</t>
  </si>
  <si>
    <t xml:space="preserve">  -</t>
  </si>
  <si>
    <t>ประจำปีงบประมาณ  2556</t>
  </si>
  <si>
    <t>ณ  วันที่  30  กันยายน  2556</t>
  </si>
  <si>
    <t xml:space="preserve">ลูกหนี้เงินขาดบัญชี </t>
  </si>
  <si>
    <t>รายจ่ายค้างจ่ายระหว่างดำนเนินการปี 2556</t>
  </si>
  <si>
    <t>รายจ่ายค้างจ่ายปี 2556</t>
  </si>
  <si>
    <t>รายรอจ่ายประจำปี 2556</t>
  </si>
  <si>
    <t>ค่าธรรมเนียมใบอนุญาตก่อสร้างอาคาร</t>
  </si>
  <si>
    <t>งบกลาง สมทบประกันสังคม (ก)</t>
  </si>
  <si>
    <t>งบกลาง เบี้ยยังชีพคนชรา (ก)</t>
  </si>
  <si>
    <t>งบกลาง  เบี้ยยังชีพคนพิการ  (ก)</t>
  </si>
  <si>
    <t>เงินเดือน (ฝ่ายประจำถ่ายโอน)(ก)</t>
  </si>
  <si>
    <t>ค่าใช้สอย (ก)</t>
  </si>
  <si>
    <t>ค่าวัสดุ (ก)</t>
  </si>
  <si>
    <t>ค่าครุภัณฑ์ ( ก )</t>
  </si>
  <si>
    <t>เงินอุดหนุน(ก)</t>
  </si>
  <si>
    <t>เงินรับฝากต่างๆ  (หมายเหตุ 3)</t>
  </si>
  <si>
    <t>เงินทุนสำรองเงินสะสม (หมายเหตุ 6)</t>
  </si>
  <si>
    <t>เงินสะสม (หมายเหตุ 7)</t>
  </si>
  <si>
    <t>(นายกิตติ เทพเต็ม)</t>
  </si>
  <si>
    <t>นายก อบต.สองพี่น้อง</t>
  </si>
  <si>
    <t>..................................................</t>
  </si>
  <si>
    <t>.......................................................</t>
  </si>
  <si>
    <t>................................................</t>
  </si>
  <si>
    <t>ประจำปีงบประมาณ พ.ศ. 2557</t>
  </si>
  <si>
    <t>หมวดรายได้จากทุน</t>
  </si>
  <si>
    <t>(นายกิตติ  เทพเต็ม)</t>
  </si>
  <si>
    <t xml:space="preserve"> เงินทุนสำรองเงินสะสม  ปีงบประมาณ  พ.ศ.  2548</t>
  </si>
  <si>
    <t xml:space="preserve"> เงินทุนสำรองเงินสะสม  ปีงบประมาณ  พ.ศ.  2549</t>
  </si>
  <si>
    <t xml:space="preserve"> เงินทุนสำรองเงินสะสม  ปีงบประมาณ  พ.ศ.  2550</t>
  </si>
  <si>
    <t xml:space="preserve"> เงินทุนสำรองเงินสะสม  ปีงบประมาณ  พ.ศ.  2551</t>
  </si>
  <si>
    <t xml:space="preserve"> เงินทุนสำรองเงินสะสม  ปีงบประมาณ  พ.ศ.  2552</t>
  </si>
  <si>
    <t xml:space="preserve"> เงินทุนสำรองเงินสะสม  ปีงบประมาณ  พ.ศ.  2553</t>
  </si>
  <si>
    <t xml:space="preserve"> เงินทุนสำรองเงินสะสม  ปีงบประมาณ  พ.ศ.  2554</t>
  </si>
  <si>
    <t xml:space="preserve"> เงินทุนสำรองเงินสะสม  ปีงบประมาณ  พ.ศ.  2555</t>
  </si>
  <si>
    <t>ลงชื่อ.........................................</t>
  </si>
  <si>
    <t>ลงชื่อ..............................................</t>
  </si>
  <si>
    <t>เพียง ณ วันที่ 30  กันยายน 2557</t>
  </si>
  <si>
    <t>เงินสดและฝากธนาคาร (หมายเหตุ 2)</t>
  </si>
  <si>
    <t>รายจ่ายค้างจ่าย (หมายเหตุ 5)</t>
  </si>
  <si>
    <t>รายจ่ายรอจ่าย (หมายเหตุ 4)</t>
  </si>
  <si>
    <t>หมายเหตุ  ประกอบงบแสดงฐานะการเงิน ประจำปีงบประมาณ 2557</t>
  </si>
  <si>
    <t>เงินสด และเงินฝากธนาคาร ( หมายเหตุ 2)</t>
  </si>
  <si>
    <t xml:space="preserve">เงินฝากธนาคาร </t>
  </si>
  <si>
    <t>ประเภทกระแสรายวัน 803-6-05012-9</t>
  </si>
  <si>
    <t xml:space="preserve">     กรุงไทย</t>
  </si>
  <si>
    <t xml:space="preserve">     ธกส.</t>
  </si>
  <si>
    <t>ประเภทประจำ              832-2-03277-3</t>
  </si>
  <si>
    <t>ประเภทออมทรัพย์       832-0-22407-1</t>
  </si>
  <si>
    <t>ประเภทออมทรัพย์       019178000454</t>
  </si>
  <si>
    <t>ประเภทออมทรัพย์       019178000462</t>
  </si>
  <si>
    <t>เงินภาษีหัก ณ ที่จ่าย</t>
  </si>
  <si>
    <t>เงิประกันสัญญา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</si>
  <si>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</si>
  <si>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</si>
  <si>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เงินทุนโครงการเศรษฐกิจชุมชน</t>
  </si>
  <si>
    <t>เงินรับฝากอื่น ( เงินชดใช้ค่าเสียหายกล้อง CCTV )</t>
  </si>
  <si>
    <t>รายจ่ายรอจ่าย ( หมายเหตุ 4 )</t>
  </si>
  <si>
    <t>รายจ่ายค้างจ่าย</t>
  </si>
  <si>
    <t>ปีงบประมาณ พ.ศ. 2557</t>
  </si>
  <si>
    <t>หมวด / ประเภท</t>
  </si>
  <si>
    <t>ไม่ก่อหนี้ผูกพัน</t>
  </si>
  <si>
    <t>อบต.สองพี่น้อง  อำเภอท่าแซะ จังหวัดชุมพร</t>
  </si>
  <si>
    <t xml:space="preserve">     รายการก่อสร้างบ้านเทิดไทองค์ราชัน</t>
  </si>
  <si>
    <t xml:space="preserve">     รายการค่าจ้างเหมาในการประเมินความพึงพอใจ</t>
  </si>
  <si>
    <t xml:space="preserve">     ค่าอาหารเสริม (นม )</t>
  </si>
  <si>
    <t xml:space="preserve">     โครงการติดตั้งถังประปาพร้อมขยายเขตที่ทำการ อบต. หมู่ 3</t>
  </si>
  <si>
    <t xml:space="preserve">     โครงการก่อสร้างถนนลาดยางสายกวางดจน ( ชนิด2ชั้น ) หมู่ 3</t>
  </si>
  <si>
    <t xml:space="preserve">     โครงการก่อสร้างถนนคอนกรีตสายพัฒนาคีรี ( ตอน 2 ) หมู่ 6</t>
  </si>
  <si>
    <t>อบต.สองพี่น้อง อำเภอท่าแซะ  จังหวัดชุมพร</t>
  </si>
  <si>
    <t>เงินอุดหนุนเฉพาะกิจ</t>
  </si>
  <si>
    <t xml:space="preserve">    เบี้ยยังชีพผู้สูงอายุ</t>
  </si>
  <si>
    <t>ณ วันที่ 30  กันยายน  2557</t>
  </si>
  <si>
    <t>เงินทุนสำรองเงินสะสม 1 ตุลาคม 2556</t>
  </si>
  <si>
    <t xml:space="preserve">              </t>
  </si>
  <si>
    <t>รายรับจริงสูงกว่ารายจ่ายจริงเข้าเงินทุนสำรองเงินสะสม 25%</t>
  </si>
  <si>
    <t>หัก</t>
  </si>
  <si>
    <t>เงินทุนสำรองเงินสะม 30 กันยายน  2557</t>
  </si>
  <si>
    <t xml:space="preserve"> เงินทุนสำรองเงินสะสม  ปีงบประมาณ  พ.ศ.  2556</t>
  </si>
  <si>
    <t xml:space="preserve"> เงินทุนสำรองเงินสะสม  ปีงบประมาณ  พ.ศ.  2557</t>
  </si>
  <si>
    <t>หมายเหตุ  6</t>
  </si>
  <si>
    <t>ปีงบประมาณ   2557</t>
  </si>
  <si>
    <t>เงินรับฝาก เงินอุดหนุนเฉพาะกิจ (โครงการยาเสพติดปี 2556 รอส่งจังหวัด)</t>
  </si>
  <si>
    <t>ค่าตอบแทน (เงินประโยชน์ตอบแทนอื่นฯ )</t>
  </si>
  <si>
    <t>เงินรับฝาก ( หมายเหตุ 3 )</t>
  </si>
  <si>
    <t>เงินอุดหนุนเฉพาะกิจค้างจ่าย(คืนจังหวัด)</t>
  </si>
  <si>
    <t>บวก</t>
  </si>
  <si>
    <t>หมายเหตุ   5</t>
  </si>
  <si>
    <t>ประจำปีงบประมาณ  2557</t>
  </si>
  <si>
    <t>ณ  วันที่  30  กันยายน  2557</t>
  </si>
  <si>
    <t>รายจ่ายค้างจ่ายปี 2557</t>
  </si>
  <si>
    <t>รายจ่ายรอจ่ายปี 2557</t>
  </si>
  <si>
    <t>รายจ่ายค้างจ่ายปี 2557 (เงินอุดหนุนเฉพาะกิจ)</t>
  </si>
  <si>
    <t>เงินรับฝากอื่น ( เงินชดใช้ค่าเสียหายกล้อง CCTV)</t>
  </si>
  <si>
    <t>เงินรับฝากเงินอุดหนุนเฉพาะกิจ (โครงการยาเสพติด ปี 2556 รอส่งจังหวัด )</t>
  </si>
  <si>
    <t>ค่าขายทอดตลาด</t>
  </si>
  <si>
    <t>เงินอุดหนุนทั่วไป สำหรับดำเนินการตามอำนาจหน้าที่</t>
  </si>
  <si>
    <t>เงินอุดหนุนทั่วไป สำหรับดำเนินการตามภารกิจถ่ายโอนเลือกทำ</t>
  </si>
  <si>
    <t>งบกลาง ( เบี้ยยังชีพคนชรา)</t>
  </si>
  <si>
    <t>งบกลาง ( เบี้ยยังชีพคนพิการ)</t>
  </si>
  <si>
    <t>งบกลาง (เงินสมทบประกันสังคม)</t>
  </si>
  <si>
    <t>เงินเดือน (ฝ่ายประจำถ่ายโอน)</t>
  </si>
  <si>
    <t>ค่าตอบแทน  (ก)</t>
  </si>
  <si>
    <t>ค่าวัสดุ   (ก)</t>
  </si>
  <si>
    <t>เงินอุดหนุนเฉพาะกิจ ( กล้อง CCTV,ค่าวัสดุการศึกษา ,ทุนการศึกษา )</t>
  </si>
  <si>
    <t>416001</t>
  </si>
  <si>
    <t>7110300</t>
  </si>
  <si>
    <t>551000</t>
  </si>
  <si>
    <t>7610100</t>
  </si>
  <si>
    <t>721042</t>
  </si>
  <si>
    <t>รายงานรายจ่ายที่ได้รับอนุมัติให้จ่ายเงินสะสม</t>
  </si>
  <si>
    <t>ปีงบประมาณ 2557</t>
  </si>
  <si>
    <t xml:space="preserve"> - โครงการจัดซื้อวัสดุแอสฟัลท์สำเร็จรูป</t>
  </si>
  <si>
    <t xml:space="preserve"> - โครงการจัดซื้อวัสดุหินคลุก หมู่ที่ 1 -7</t>
  </si>
  <si>
    <t xml:space="preserve"> - ค่าวัสดุแอสฟัลท์</t>
  </si>
  <si>
    <t xml:space="preserve"> - โครงการก่อสร้างถังประพื้น คสล. ซอยต้นมะม่วง หมู่  7</t>
  </si>
  <si>
    <t>งบเงินสะสม</t>
  </si>
  <si>
    <t>ณ วันที่ 30 กันยายน 2557</t>
  </si>
  <si>
    <t>รายรับจริงสูงกว่ารายจ่ายจริงหลังหักเงินทุนสำรองเงินสะสม</t>
  </si>
  <si>
    <t>รับคืนเงินประกันสังคม ปี 2556</t>
  </si>
  <si>
    <t>รับเงินค่าสินไหมทดแทนค่าครุภัณฑ์</t>
  </si>
  <si>
    <t>รายการปรับปรุงรายจ่ายรอจ่ายเข้าเงินสะสม 75%</t>
  </si>
  <si>
    <t>รายจ่ายค้างจ่ายปี 2556 เหลือจ่าย</t>
  </si>
  <si>
    <t>เงินสะสมวันที่ 30 กันยายน 2557</t>
  </si>
  <si>
    <t>เงินสะสมวันที่ 30 กันยายน 2557 ประกอบด้วย</t>
  </si>
  <si>
    <t>1. ลูกหนี้ค่าภาษี</t>
  </si>
  <si>
    <t>2. เงินสะสมที่สามารถานำไปใช้ได้</t>
  </si>
  <si>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จ่ายขาดเงินสะสม (หมายเหตุ 1)</t>
    </r>
  </si>
  <si>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25% ของรายรับจริงสูงกว่ารายจ่ายจริง ( เงินทุนสำรองเงินสะสม )</t>
    </r>
  </si>
  <si>
    <t>เงินสะสม วันที่ 1 ตุลาคม 2556</t>
  </si>
  <si>
    <t xml:space="preserve">       เงินเกินบัญชีเงินสะสม</t>
  </si>
  <si>
    <t xml:space="preserve"> - โครงการก่อสร้างรั้วศูนย์พัฒนาเด็กเล็ก หมู่ ที่  4</t>
  </si>
  <si>
    <t xml:space="preserve"> - โครงการปรับปรุงต่อเติมศูนย์พัฒนาเด็กเล็ก หมู่ ที่ 2</t>
  </si>
  <si>
    <t xml:space="preserve"> - โครงการปรับปรุงต่อเติมศูนย์พัฒนาเด็กเล็ก หมู่ ที่ 7</t>
  </si>
  <si>
    <t xml:space="preserve"> - โครงการก่อสร้างถนนลาดยางผิวแคพซีลสายช่องหิน เหล็ก ไฟ หมู่ ที่ 6</t>
  </si>
  <si>
    <t xml:space="preserve"> - โครงการก่อสร้างถนนลาดยางสายน้องหลุย หมู่ ที่ 6</t>
  </si>
  <si>
    <t xml:space="preserve"> มติที่ประชุมสภา</t>
  </si>
  <si>
    <t>อบต.สองพี่น้องสมัย</t>
  </si>
  <si>
    <t>วิสามัญ สมัยที่ 4</t>
  </si>
  <si>
    <t>ครั้งที่ 2/2556</t>
  </si>
  <si>
    <t>ลว. 11 ก.ค. 56</t>
  </si>
  <si>
    <t xml:space="preserve"> - โครงการก่อสร้างห้องน้ำลานกีฬาหมู่ที่  6</t>
  </si>
  <si>
    <t xml:space="preserve"> - โครงการติดตั้งถังกรองสนิมประปาขนาดกลางบ้านดวงดี หมู่ที่ 7</t>
  </si>
  <si>
    <t xml:space="preserve"> - โครงการติดตั้งถังกรองสนิมประปาขนาดกลางบ้านสามล้าน หมู่ที่ 6</t>
  </si>
  <si>
    <t xml:space="preserve"> - โครงการติดตั้งถังกรองสนิมประปาขนาดกลางบ้านงาช้าง หมู่ที่  3</t>
  </si>
  <si>
    <t xml:space="preserve"> - โครงการติดตั้งถังกรองสนิมประปาขนาดกลางบ้านร้านตัดผม หมู่ที่  4</t>
  </si>
  <si>
    <t xml:space="preserve"> - โครงการก่อสร้างถนนลาดยางผิวแคพซีลสายบ้านร้านตัดผม หมู่ที่  4</t>
  </si>
  <si>
    <t xml:space="preserve"> - โครงการก่อสร้างถนนลาดยางยิวแคพซีลสายสามแยกปู่ดอ-สะพานหิน หมู่ที่ 2</t>
  </si>
  <si>
    <t xml:space="preserve"> - โครงการก่อสร้างถนนลาดยางผิวแคพซีลสายดวงดี 4 หมู่ที่ 7</t>
  </si>
  <si>
    <t xml:space="preserve"> - โครงการก่อสร้างถังประปาชนิดโครงเหล็กพร้อมระบบสูบซอยหนองหอยขมหมู่ที่ 4</t>
  </si>
  <si>
    <t xml:space="preserve"> - โครงการก่อสร้างถังดันน้ำหมู่ที่  5</t>
  </si>
  <si>
    <t xml:space="preserve"> - โครงการก่อสร้างปรับปรุงต่อเติมทที่ทำการกลุ่มแม่บ้านหมู่ที่  3</t>
  </si>
  <si>
    <t xml:space="preserve"> - โครงการติดตั้งถังกรองสนิมพร้อมขยายเขตระบบประปา หมู่ที่ 5-4</t>
  </si>
  <si>
    <t xml:space="preserve"> - โครงการก่อสร้างโรงดันน้ำพร้อมติดตั้งถังกรองสนิม หมู่ที่ 2</t>
  </si>
  <si>
    <t>รายละเอียดประกอบงบทรัพย์สิน งบปี 2557</t>
  </si>
  <si>
    <t>ทรัพย์สินรับเพิ่มงวดนี้ ( 30 กันยายน 2557 )</t>
  </si>
  <si>
    <t>สังหาริมทรัพย์</t>
  </si>
  <si>
    <t>ประเภทครุภัณฑ์สำนักงาน</t>
  </si>
  <si>
    <t xml:space="preserve"> - ตู้วางเอกสาร</t>
  </si>
  <si>
    <t>ประเภทครุภัณฑ์ยานพาหนะ</t>
  </si>
  <si>
    <t xml:space="preserve"> - รถบรรทุก (ดีเซล) ยี้ห้อโตโยต้า สีเทา ทะเบียน กง-5301 ชุมพร</t>
  </si>
  <si>
    <t xml:space="preserve"> - เครื่องทำน้ำเย็น</t>
  </si>
  <si>
    <t>ประเภทครุภัณฑ์ฟ้าและวิทยุ</t>
  </si>
  <si>
    <t>บาท</t>
  </si>
  <si>
    <t>ประเภทครุภัณฑ์งานบ้านงานครัว</t>
  </si>
  <si>
    <t>(เงินรายได้)</t>
  </si>
  <si>
    <t>สรุปรายจ่าย ปีงบประมาณ พ.ศ.2557</t>
  </si>
  <si>
    <t>โอนเพิ่ม/ลด
(บาท)</t>
  </si>
  <si>
    <t>เงินค่าตอบแทนเลขานุการ/ที่ปรึกษานายกเทศมนตรี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</si>
  <si>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</si>
  <si>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รวมเงินเดือน(ฝ่ายการเมือง)</t>
  </si>
  <si>
    <t>ค่าตอบแทนพนักงานจ้าง</t>
  </si>
  <si>
    <t>รวมหมวดเงินเดือน(ฝ่ายประจำ)</t>
  </si>
  <si>
    <t>รวมงบบุคลากร</t>
  </si>
  <si>
    <t>ค่าตอบแทนผู้ปฏิบัติราชการอันเป็นประโยชน์แก่องค์กรปกครองส่วนท้องถิ่น</t>
  </si>
  <si>
    <t>ตรง</t>
  </si>
  <si>
    <t>รายจ่ายเกี่ยวเนื่องกับการปฏิบัติราชการที่ไม่เข้าลักษณะรายจ่ายหมวดอื่นๆ</t>
  </si>
  <si>
    <t>1.ค่าใช้จ่ายในการเลือกตั้ง ตั้งไว้ 279,000 บาท</t>
  </si>
  <si>
    <t>2.ค่าใช้จ่ายในการเดินทางไปราชการ ตั้งไว้ 300,000 บาท</t>
  </si>
  <si>
    <t>ค่าใช้จ่ายของรางวัลหรือของที่ระลึก ตั้งไว้ 10,000 บาท</t>
  </si>
  <si>
    <t>ค่าใช้จ่ายในการจัดโครงการ อบต.สัญจรพบประชาชน ตั้งไว้ 10,000 บาท</t>
  </si>
  <si>
    <t>ค่าพวงมาลัย ช่อดอกไม้ กระเช้าดอกไม้ พวงมาลา ตั้งไว้ 5,000 บาท</t>
  </si>
  <si>
    <t>ค่ารับเสด็จ  ตั้งไว้ 30,000 บาท</t>
  </si>
  <si>
    <t>โครงการจัดทำเวทีประชาคม ตั้งไว้ 7,000 บาท</t>
  </si>
  <si>
    <t>โครงการจัดอบรมให้ความรู้ภาษาพม่า  ตั้งไว้ 80,000 บาท</t>
  </si>
  <si>
    <t>โครงการสัมมนาและศึกษาดูงาน ตั้งไว้ 300,000 บาท เพื่อจ่ายเป็นค่าอบรมสัมมนาและศึกษาดูงาน เพื่อเพิ่มศักยภาพของผู้บริหาร สมาชิกสภาฯ พนักงานส่วนตำบล พนักงานจ้าง
กลุ่มแม่บ้านและผู้นำชุมชน ตั้งจ่ายจากเงินรายได้ ปรากฏตามแผนงานบริหารงานทั่วไป</t>
  </si>
  <si>
    <t>โครงการสองพี่น้องปรองดองสมานฉันท์รักมั่นสามัคคี</t>
  </si>
  <si>
    <t>1. การจัดอบรมฝึกอบรม อปพร. ตั้งไว้ 250,000 บาท</t>
  </si>
  <si>
    <t>2. การป้องกันบรรเทาสาธารณภัย ตั้งไว้ 150,000 บาท</t>
  </si>
  <si>
    <t>3.การฝึกซ้อมอพยพผู้ลี้ภัยจากสงคราม ตั้งไว้ 20,000 บาท</t>
  </si>
  <si>
    <t>ค่าใช้จ่ายในการพัฒนาผู้ดูแลเด็ก ตั้งไว้ 8,000 บาท</t>
  </si>
  <si>
    <t>โครงการวันเด็กแห่งชาติ ตั้งไว้ 100,000 บาท</t>
  </si>
  <si>
    <t>โครงการสนับสนุนค่าใช้จ่ายในการบริหารสถานศึกษา</t>
  </si>
  <si>
    <t>โครงการป้องกันและกำจัดยุงลาย ตั้งไว้ 80,000 บาท</t>
  </si>
  <si>
    <t>โครงการก่อสร้างบ้านเทิดไท้องค์ราชัน ตั้งไว้ 100,000 บาท</t>
  </si>
  <si>
    <t>1. โครงการฝึกอบรมอาชีพราษฎร ตั้งไว้ 30,000 บาท</t>
  </si>
  <si>
    <t>2. โครงการสายสัมพันธ์ ศพด.และผู้ปกครอง ตั้งไว้ 25,000 บาท</t>
  </si>
  <si>
    <t>3. โครงการแข่งขันกีฬาสัมพันธ์  ตั้งไว้ 180,000 บาท</t>
  </si>
  <si>
    <t>4. โครงการรณรงค์ต่อต้านยาเสพติด ตั้งไว้ 50,000 บาท</t>
  </si>
  <si>
    <t>5. โครงการให้ความรู้ ความเข้าใจเกี่ยวกับการเมืองในระบอบประชาธิปไตยและการมีส่วนร่วมของประชาชน ตั้งไว้ 30,000 บาท</t>
  </si>
  <si>
    <t>6. โครงการชวนน้องเข้าค่ายอบรมจริยธรรม ตั้งไว้ 50,000 บาท</t>
  </si>
  <si>
    <t>7. โครงการสร้างความสำนึกในการอนุรักษ์ธรรมชาติและสิ่งแวดล้อม ตั้งไว้ 30,000 บาท</t>
  </si>
  <si>
    <t>8. โครงการพัฒนาบทบาทสตรี  ตั้งไว้ 30,000 บาท</t>
  </si>
  <si>
    <t>1. การจัดงานรัฐพิธี  ตั้งไว้ 160,000 บาท</t>
  </si>
  <si>
    <t>2. โครงการจัดงานประเพณีสงกรานต์  ตั้งไว้ 40,000 บาท</t>
  </si>
  <si>
    <t>3. โครงการจัดงานประเพณีไทยทรงดำ  ตั้งไว้ 40,000 บาท</t>
  </si>
  <si>
    <t>4. โครงการวันผู้สูงอายุ  ตั้งไว้ 40,000 บาท</t>
  </si>
  <si>
    <t>5. โครงการประเพณีแห่เทียนพรรษา  ตั้งไว้ 25,000 บาท</t>
  </si>
  <si>
    <t>6. โครงการประเพณีวันตรุษไทย ตั้งไว้ 40,000 บาท</t>
  </si>
  <si>
    <t>7. โครงการแห่พระสรงน้ำ ตั้งไว้ 40,000 บาท</t>
  </si>
  <si>
    <t>8. โครงการจัดซุ้มเฉลิมพระเกียรติเนื่องในวันเแลิมพระชนมพรรษา ตั้งไว้ 40,000 บาท</t>
  </si>
  <si>
    <t>9. โครงการพาลูกจูงหลานเข้าวัด  ตั้งไว้ 50,000 บาท</t>
  </si>
  <si>
    <t>1.การบริหารจัดการศูนย์ถ่ายทอดเทคโนโลยีการเกษตรตำบลสองพี่น้อง ตั้งไว้ 10,000 บาท</t>
  </si>
  <si>
    <t>วัสดุการศึกษา</t>
  </si>
  <si>
    <t>ค่าบริการโทรศัพท์</t>
  </si>
  <si>
    <t>ค่าบริการไปรษณีย์</t>
  </si>
  <si>
    <t>รวมค่าสาธารณูปโภค</t>
  </si>
  <si>
    <t>งบดำเนินการ</t>
  </si>
  <si>
    <t>จัดซื้อเครื่องทำน้ำเย็น ให้กับห้องสภาองค์การบริหารส่วนตำบลสองพี่น้อง</t>
  </si>
  <si>
    <t>1.ก่อสร้างถนนคอนกรีตเสริมเหล็กสายวัฒนประสิทธิ์ (ตอน 3) หมู่ที่ 1 ตั้งไว้ 927,400 บาท</t>
  </si>
  <si>
    <t>10. ขยายเขตประปา ถนนสายสองพี่น้อง 1 หมู่ที่ 2 ตั้งไว้ 139,000 บาท</t>
  </si>
  <si>
    <t>11. ขุดเจาะบ่อบาดาล หมู่ที่ 3 ( อบต.สองพี่น้อง) ตั้งไว้ 485,000 บาท</t>
  </si>
  <si>
    <t>2. ก่อสร้างลาดยางผิวแบบ Double Bituminous Surface Treatment (ชนิด 2 ชั้น)
สายเทิดพระเกียรติ หมู่ที่ 2 ตั้งไว้ ๙28,400 บาท</t>
  </si>
  <si>
    <t>3.ก่อสร้างถนนลาดยางผิวแบบ Double Bituminous Surface Treatment (ชนิด 2 ชั้น) สายกวางโจน หมู่ที่ 3 ตั้งไว้ ๙28,400 บาท</t>
  </si>
  <si>
    <t>4.ก่อสร้างถนนคอนกรีตเสริมเหล็กสายดอนปองงวง ห่มูที่ 4  ตัง้ไว้ 927,400 บาท</t>
  </si>
  <si>
    <t>5. ก่อสร้างคอนกรีตเสริมเหล็กสายราษฎร์โสภา หมู่ที่ 5 ตั้งไว้ 927,400</t>
  </si>
  <si>
    <t>6.ก่อสร้างถนนคอนกรีตเสริมเหล็กสายพัฒนาคีรี (ตอน 1) หมู่ที่ 6 ตั้งไว้ 181,000 บาท</t>
  </si>
  <si>
    <t>7. ก่อสร้างถนนคอนกรีตเสริมเหล็กสายพัฒนาคีรี (ตอน 2 ) หมู่ที่ 6 ตั้งไว้ 744,300 บาท</t>
  </si>
  <si>
    <t>8. ก่อสร้างถนนลาดยางผิวแบบ Double Bituminous Surface Treatment (ชนิด 2 ชั้น) สายดวงดี 4 (ตอน 2) หมู่ที่ 7 ตั้งไว้ ๙28,400 บาท</t>
  </si>
  <si>
    <t>9. ติดตั้งถังประปาพร้อมขยายเขตประปา (ที่ทำการ อบต.สองพี่น้อง) หมู่ทีี 3 ตั้งไว้ 183,300 บาท</t>
  </si>
  <si>
    <t>รายจ่ายอื่นๆ</t>
  </si>
  <si>
    <t>เงินประโยชน์ตอบแทนอื่นเป็นกรณีพิเศษค้างจ่ายปี 2556</t>
  </si>
  <si>
    <t>รวมหมวดรายจ่ายอื่นๆ</t>
  </si>
  <si>
    <t>เบี้ยยังชีพผู้ป่วยเอดส์</t>
  </si>
  <si>
    <t>เงินสมทบกองทุนบำเหน็จบำนาญข้าราชการส่วนท้องถิ่น (กบท.)</t>
  </si>
  <si>
    <t>สรุปรายจ่ายปีงบประมาณ พ.ศ.2557</t>
  </si>
  <si>
    <t>สรุปรายจ่ายปีงบประมาณ พ.ศ. 2557</t>
  </si>
  <si>
    <t>ต่อวันที่ 2 ตุลาคม 2557</t>
  </si>
  <si>
    <t>ครุภัณฑ์งานบ้านงานครัว</t>
  </si>
  <si>
    <t>รวมหมวดค่าครภัณฑ์</t>
  </si>
  <si>
    <t>สรุปรายจ่ายทั้งสิ้น</t>
  </si>
  <si>
    <t>ประจำเดือนพฤษภาคม ปีงบประมาณ พ.ศ.2557</t>
  </si>
  <si>
    <t>1. ค่าใช้จ่ายในการเดินทางไปราชการ ตั้งไว้ 80,000 บาท</t>
  </si>
  <si>
    <t>1. ค่าใช้จ่ายเดินทางไปราชการ ตั้งไว้ 80,000 บาท</t>
  </si>
  <si>
    <t>ประจำปีงบประมาณ  พ.ศ. 2557</t>
  </si>
  <si>
    <t>รวมค่าตอบแทน</t>
  </si>
  <si>
    <t>งบทดลอง (ก่อนปิดบัญชี)</t>
  </si>
  <si>
    <t>ณ วันที่  30  กันยายน  2557</t>
  </si>
  <si>
    <t>เงินฝากธนาคารกรุงไทย/สาขชุมพร -กระแสรายวัน 803-6-05012-9</t>
  </si>
  <si>
    <t xml:space="preserve">                                 ใบผ่านรายการบัญชีทั่วไป</t>
  </si>
  <si>
    <r>
      <t>เลขที่ ... …..</t>
    </r>
    <r>
      <rPr>
        <sz val="16"/>
        <rFont val="Angsana New"/>
        <family val="1"/>
      </rPr>
      <t>/2557……………</t>
    </r>
  </si>
  <si>
    <t>ฝ่าย…ส่วนการคลัง.....</t>
  </si>
  <si>
    <t>วันที่ 30  กันยายน  2557</t>
  </si>
  <si>
    <t>เดบิต</t>
  </si>
  <si>
    <t>(ก)</t>
  </si>
  <si>
    <t xml:space="preserve">เงินอุดหนุนเฉพาะกิจ </t>
  </si>
  <si>
    <t xml:space="preserve">อธิบาย   โอนปิดบัญชีรายรับสูง(ต่ำ)กว่ารายจ่ายเข้าบัญชีเงินสะสม โดย รายรับเป็นเงิน 43,165,729.31 บาท รายจ่ายเป็นเงิน </t>
  </si>
  <si>
    <t>37,179,457.74 บาท เข้าเงินสะสม เป็นเงิน  4,489,703.68  บาท เข้าเงินทุนสำรองเงินสะสมเป็นเงิน 1,496,567.89 บาท</t>
  </si>
  <si>
    <t>ผู้จัดทำ</t>
  </si>
  <si>
    <t>ผู้อนุมัติ</t>
  </si>
  <si>
    <t>ผู้บันทึกบัญชี</t>
  </si>
  <si>
    <t>(นางสาวสุเบญจ คล้ายอักษร)</t>
  </si>
  <si>
    <t>(นางถนอม เพชรทองด้วง)</t>
  </si>
  <si>
    <t>นักวิชาการเงินและบัญชี</t>
  </si>
  <si>
    <r>
      <t>เลขที่ ... …..</t>
    </r>
    <r>
      <rPr>
        <sz val="16"/>
        <rFont val="Angsana New"/>
        <family val="1"/>
      </rPr>
      <t>/2558……………</t>
    </r>
  </si>
  <si>
    <t>วันที่ 1  ตุลาคม 2557</t>
  </si>
  <si>
    <t xml:space="preserve">อธิบาย   </t>
  </si>
  <si>
    <t>บันทึกหมวดบัญชีต่างๆผ่านบัญชีแยกประเภทที่เกี่ยวข้องปีงบประมาณ 2558</t>
  </si>
  <si>
    <t>เงินฝากธนาคาร ธกส./สาขาทรัพย์อนันต์-ออมทรัพย์/เผื่อเรียก 917-8-00046-2</t>
  </si>
  <si>
    <t>เงินฝากธนาคาร ธกส./สาขาทรัพย์อนันต์-ออมทรัพย์/เผื่อเรียก  917-8-00045-4</t>
  </si>
  <si>
    <t>เงินฝากธนาคารกรุงไทย/สาขาชุมพร-กระแสรายวัน 803-6-05012-9</t>
  </si>
  <si>
    <t xml:space="preserve">    เบี้ยยังชีพคนพิการ</t>
  </si>
  <si>
    <t>รายการปรับปรุงรายการรายจ่ายรอจ่ายปี 2556  เข้าเงินสะสม  25%</t>
  </si>
  <si>
    <t xml:space="preserve"> - โครงการก่อสร้างถนนคอนกรีตสายห้วยแห้ง-ราษฎเจริญ หมู่ที่  3</t>
  </si>
  <si>
    <t>11 ก.ค. 56</t>
  </si>
  <si>
    <t xml:space="preserve"> - เครื่องเสียง จำนวน 1 ชุด</t>
  </si>
  <si>
    <t>ณ   วันที่ 30  กันยายน 2557</t>
  </si>
  <si>
    <t xml:space="preserve">  2) ครุภัณฑ์คอมพิวเตอร์</t>
  </si>
  <si>
    <t xml:space="preserve">  4) ครุภัณฑ์โฆษณาและเผยแพร่</t>
  </si>
  <si>
    <t xml:space="preserve">  5) ครุภัณฑ์งานบ้านงานครัว</t>
  </si>
  <si>
    <t xml:space="preserve">  6) ครุภัณฑ์การศึกษา</t>
  </si>
  <si>
    <t xml:space="preserve">  7) ครุภัณฑ์สำรวจ</t>
  </si>
  <si>
    <t xml:space="preserve">  8) ครุภัณฑ์ไฟฟ้าและวิทยุ</t>
  </si>
  <si>
    <t xml:space="preserve"> 9) ครุภัณฑ์การเกษตร</t>
  </si>
  <si>
    <t xml:space="preserve">  10) ครุภัณฑ์ก่อสร้าง</t>
  </si>
  <si>
    <t xml:space="preserve">  11) ครุภัณฑ์อื่นๆ</t>
  </si>
  <si>
    <t>ปลัดองค์การบริหารส่วนตำบลสองพี่น้อง</t>
  </si>
  <si>
    <t>ณ   วันที่ 1 ตุลาคม 2556 ถึงวันที่  30  กันยายน 2557</t>
  </si>
  <si>
    <t>ณ  วันที่    30    กันยายน    2557</t>
  </si>
  <si>
    <t xml:space="preserve"> ก. รายได้องค์การบริหาร</t>
  </si>
  <si>
    <t>ส่วนตำบลสองพี่น้อง</t>
  </si>
  <si>
    <t xml:space="preserve"> ข. อุดหนุนจากรัฐบาล</t>
  </si>
  <si>
    <t xml:space="preserve"> ค. จ่ายขาดเงินสะสม</t>
  </si>
  <si>
    <t xml:space="preserve">                                 รวมจำนวนเงิน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</si>
</sst>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#,##0.00;\-#,##0.00"/>
    <numFmt numFmtId="196" formatCode="#,##0.00_ ;\-#,##0.00\ "/>
    <numFmt numFmtId="197" formatCode="#,##0.00;[Red]#,##0.00"/>
    <numFmt numFmtId="198" formatCode="[$-107041E]d\ mmmm\ yyyy;@"/>
    <numFmt numFmtId="199" formatCode="[$-107041E]d\ mmm\ yy;@"/>
    <numFmt numFmtId="200" formatCode="[$-101041E]d\ mmmm\ yyyy;@"/>
    <numFmt numFmtId="201" formatCode="\(#,##0.00\)"/>
    <numFmt numFmtId="202" formatCode="[$-1010409]General"/>
    <numFmt numFmtId="203" formatCode="[$-1010409]#,##0.00"/>
    <numFmt numFmtId="204" formatCode="_-* #,##0_-;\-* #,##0_-;_-* &quot;-&quot;??_-;_-@_-"/>
    <numFmt numFmtId="205" formatCode="\-#,##0.00_ ;\-#,##0.00\ "/>
    <numFmt numFmtId="206" formatCode="_-* #,##0.0_-;\-* #,##0.0_-;_-* &quot;-&quot;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97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12"/>
      <name val="Microsoft Sans Serif"/>
      <family val="2"/>
    </font>
    <font>
      <b/>
      <sz val="8"/>
      <color indexed="8"/>
      <name val="Microsoft Sans Serif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4"/>
      <name val="Arial"/>
      <family val="2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5"/>
      <name val="Angsana New"/>
      <family val="1"/>
    </font>
    <font>
      <sz val="14"/>
      <name val="Cordia New"/>
      <family val="2"/>
    </font>
    <font>
      <sz val="16"/>
      <name val="Angsana New"/>
      <family val="1"/>
    </font>
    <font>
      <b/>
      <u val="single"/>
      <sz val="16"/>
      <name val="Angsana New"/>
      <family val="1"/>
    </font>
    <font>
      <sz val="16"/>
      <color indexed="10"/>
      <name val="Angsana New"/>
      <family val="1"/>
    </font>
    <font>
      <b/>
      <sz val="18"/>
      <name val="Angsana New"/>
      <family val="1"/>
    </font>
    <font>
      <b/>
      <sz val="10"/>
      <color indexed="8"/>
      <name val="Arial"/>
      <family val="2"/>
    </font>
    <font>
      <sz val="12"/>
      <color indexed="8"/>
      <name val="Microsoft Sans Serif"/>
      <family val="2"/>
    </font>
    <font>
      <u val="single"/>
      <sz val="14"/>
      <color indexed="12"/>
      <name val="Cordia New"/>
      <family val="2"/>
    </font>
    <font>
      <sz val="16"/>
      <color indexed="8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b/>
      <sz val="11"/>
      <name val="Angsana New"/>
      <family val="1"/>
    </font>
    <font>
      <b/>
      <u val="single"/>
      <sz val="11"/>
      <name val="Angsana New"/>
      <family val="1"/>
    </font>
    <font>
      <sz val="11"/>
      <name val="Angsana New"/>
      <family val="1"/>
    </font>
    <font>
      <sz val="11"/>
      <name val="Arial"/>
      <family val="2"/>
    </font>
    <font>
      <b/>
      <sz val="12"/>
      <name val="Angsana New"/>
      <family val="1"/>
    </font>
    <font>
      <sz val="12"/>
      <name val="Arial"/>
      <family val="2"/>
    </font>
    <font>
      <sz val="12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12"/>
      <name val="Angsana New"/>
      <family val="1"/>
    </font>
    <font>
      <b/>
      <u val="single"/>
      <sz val="12"/>
      <name val="Angsana New"/>
      <family val="1"/>
    </font>
    <font>
      <u val="singleAccounting"/>
      <sz val="16"/>
      <name val="Angsana New"/>
      <family val="1"/>
    </font>
    <font>
      <b/>
      <sz val="8"/>
      <color indexed="10"/>
      <name val="Microsoft Sans Serif"/>
      <family val="2"/>
    </font>
    <font>
      <sz val="8"/>
      <color indexed="10"/>
      <name val="Microsoft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Angsana New"/>
      <family val="1"/>
    </font>
    <font>
      <sz val="8"/>
      <color indexed="30"/>
      <name val="Microsoft Sans Serif"/>
      <family val="2"/>
    </font>
    <font>
      <sz val="1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  <font>
      <b/>
      <sz val="8"/>
      <color theme="1" tint="0.04998999834060669"/>
      <name val="Microsoft Sans Serif"/>
      <family val="2"/>
    </font>
    <font>
      <sz val="8"/>
      <color rgb="FF0070C0"/>
      <name val="Microsoft Sans Serif"/>
      <family val="2"/>
    </font>
    <font>
      <sz val="14"/>
      <color rgb="FFFF0000"/>
      <name val="Angsana New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96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2" applyNumberFormat="0" applyAlignment="0" applyProtection="0"/>
    <xf numFmtId="0" fontId="76" fillId="0" borderId="3" applyNumberFormat="0" applyFill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8" fillId="23" borderId="1" applyNumberFormat="0" applyAlignment="0" applyProtection="0"/>
    <xf numFmtId="0" fontId="79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2" fillId="20" borderId="5" applyNumberFormat="0" applyAlignment="0" applyProtection="0"/>
    <xf numFmtId="0" fontId="0" fillId="32" borderId="6" applyNumberFormat="0" applyFon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3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0" fillId="0" borderId="0" xfId="58">
      <alignment/>
      <protection/>
    </xf>
    <xf numFmtId="43" fontId="17" fillId="0" borderId="0" xfId="40" applyFont="1" applyFill="1" applyAlignment="1">
      <alignment/>
    </xf>
    <xf numFmtId="0" fontId="17" fillId="0" borderId="0" xfId="58" applyFont="1" applyFill="1" applyBorder="1">
      <alignment/>
      <protection/>
    </xf>
    <xf numFmtId="0" fontId="17" fillId="0" borderId="0" xfId="58" applyFont="1" applyFill="1">
      <alignment/>
      <protection/>
    </xf>
    <xf numFmtId="0" fontId="17" fillId="0" borderId="0" xfId="69" applyFont="1" applyFill="1" applyBorder="1">
      <alignment/>
      <protection/>
    </xf>
    <xf numFmtId="43" fontId="17" fillId="0" borderId="0" xfId="40" applyFont="1" applyFill="1" applyBorder="1" applyAlignment="1">
      <alignment/>
    </xf>
    <xf numFmtId="43" fontId="17" fillId="0" borderId="0" xfId="58" applyNumberFormat="1" applyFont="1" applyFill="1" applyBorder="1">
      <alignment/>
      <protection/>
    </xf>
    <xf numFmtId="0" fontId="9" fillId="0" borderId="0" xfId="58" applyFont="1" applyFill="1" applyAlignment="1">
      <alignment horizontal="center"/>
      <protection/>
    </xf>
    <xf numFmtId="196" fontId="17" fillId="33" borderId="10" xfId="40" applyNumberFormat="1" applyFont="1" applyFill="1" applyBorder="1" applyAlignment="1">
      <alignment/>
    </xf>
    <xf numFmtId="43" fontId="9" fillId="0" borderId="0" xfId="40" applyFont="1" applyFill="1" applyBorder="1" applyAlignment="1">
      <alignment/>
    </xf>
    <xf numFmtId="43" fontId="19" fillId="0" borderId="0" xfId="40" applyFont="1" applyFill="1" applyBorder="1" applyAlignment="1">
      <alignment/>
    </xf>
    <xf numFmtId="0" fontId="17" fillId="0" borderId="0" xfId="58" applyFont="1">
      <alignment/>
      <protection/>
    </xf>
    <xf numFmtId="43" fontId="0" fillId="0" borderId="0" xfId="58" applyNumberFormat="1">
      <alignment/>
      <protection/>
    </xf>
    <xf numFmtId="43" fontId="0" fillId="0" borderId="0" xfId="40" applyFont="1" applyAlignment="1">
      <alignment/>
    </xf>
    <xf numFmtId="0" fontId="9" fillId="34" borderId="11" xfId="58" applyFont="1" applyFill="1" applyBorder="1" applyAlignment="1">
      <alignment horizontal="center" vertical="center"/>
      <protection/>
    </xf>
    <xf numFmtId="43" fontId="9" fillId="34" borderId="11" xfId="40" applyFont="1" applyFill="1" applyBorder="1" applyAlignment="1">
      <alignment horizontal="center" vertical="center"/>
    </xf>
    <xf numFmtId="0" fontId="17" fillId="0" borderId="12" xfId="58" applyFont="1" applyBorder="1" applyAlignment="1">
      <alignment horizontal="center" vertical="top" wrapText="1"/>
      <protection/>
    </xf>
    <xf numFmtId="0" fontId="17" fillId="0" borderId="13" xfId="58" applyFont="1" applyBorder="1" applyAlignment="1">
      <alignment vertical="top" wrapText="1"/>
      <protection/>
    </xf>
    <xf numFmtId="43" fontId="17" fillId="0" borderId="13" xfId="40" applyFont="1" applyBorder="1" applyAlignment="1">
      <alignment horizontal="center" vertical="top" wrapText="1"/>
    </xf>
    <xf numFmtId="0" fontId="17" fillId="0" borderId="13" xfId="58" applyFont="1" applyBorder="1" applyAlignment="1">
      <alignment horizontal="left" vertical="top" wrapText="1"/>
      <protection/>
    </xf>
    <xf numFmtId="0" fontId="17" fillId="0" borderId="13" xfId="58" applyFont="1" applyBorder="1" applyAlignment="1">
      <alignment horizontal="center" vertical="top" wrapText="1"/>
      <protection/>
    </xf>
    <xf numFmtId="0" fontId="17" fillId="0" borderId="13" xfId="58" applyFont="1" applyBorder="1" applyAlignment="1">
      <alignment vertical="top"/>
      <protection/>
    </xf>
    <xf numFmtId="0" fontId="9" fillId="0" borderId="11" xfId="58" applyFont="1" applyBorder="1" applyAlignment="1">
      <alignment vertical="top" wrapText="1"/>
      <protection/>
    </xf>
    <xf numFmtId="0" fontId="9" fillId="0" borderId="11" xfId="58" applyFont="1" applyBorder="1" applyAlignment="1">
      <alignment horizontal="center" vertical="top" wrapText="1"/>
      <protection/>
    </xf>
    <xf numFmtId="0" fontId="26" fillId="0" borderId="0" xfId="58" applyFont="1">
      <alignment/>
      <protection/>
    </xf>
    <xf numFmtId="43" fontId="25" fillId="0" borderId="0" xfId="40" applyFont="1" applyAlignment="1">
      <alignment/>
    </xf>
    <xf numFmtId="0" fontId="25" fillId="0" borderId="0" xfId="58" applyFont="1" applyProtection="1">
      <alignment/>
      <protection locked="0"/>
    </xf>
    <xf numFmtId="0" fontId="27" fillId="0" borderId="0" xfId="58" applyFont="1" applyAlignment="1">
      <alignment horizontal="center"/>
      <protection/>
    </xf>
    <xf numFmtId="4" fontId="24" fillId="0" borderId="0" xfId="58" applyNumberFormat="1" applyFont="1" applyAlignment="1">
      <alignment horizontal="right"/>
      <protection/>
    </xf>
    <xf numFmtId="0" fontId="24" fillId="0" borderId="0" xfId="58" applyFont="1" applyAlignment="1">
      <alignment/>
      <protection/>
    </xf>
    <xf numFmtId="0" fontId="27" fillId="0" borderId="0" xfId="58" applyFont="1" applyAlignment="1">
      <alignment/>
      <protection/>
    </xf>
    <xf numFmtId="43" fontId="27" fillId="0" borderId="0" xfId="40" applyFont="1" applyAlignment="1">
      <alignment horizontal="center"/>
    </xf>
    <xf numFmtId="0" fontId="24" fillId="0" borderId="11" xfId="58" applyFont="1" applyBorder="1" applyAlignment="1">
      <alignment horizontal="center"/>
      <protection/>
    </xf>
    <xf numFmtId="0" fontId="24" fillId="0" borderId="11" xfId="58" applyFont="1" applyBorder="1" applyAlignment="1">
      <alignment/>
      <protection/>
    </xf>
    <xf numFmtId="43" fontId="24" fillId="0" borderId="11" xfId="40" applyFont="1" applyBorder="1" applyAlignment="1">
      <alignment/>
    </xf>
    <xf numFmtId="0" fontId="27" fillId="0" borderId="10" xfId="58" applyFont="1" applyBorder="1" applyAlignment="1">
      <alignment horizontal="right"/>
      <protection/>
    </xf>
    <xf numFmtId="0" fontId="24" fillId="0" borderId="14" xfId="58" applyFont="1" applyBorder="1">
      <alignment/>
      <protection/>
    </xf>
    <xf numFmtId="0" fontId="28" fillId="0" borderId="0" xfId="58" applyFont="1" applyAlignment="1">
      <alignment/>
      <protection/>
    </xf>
    <xf numFmtId="0" fontId="10" fillId="0" borderId="0" xfId="58" applyFont="1">
      <alignment/>
      <protection/>
    </xf>
    <xf numFmtId="0" fontId="9" fillId="0" borderId="15" xfId="58" applyFont="1" applyBorder="1" applyAlignment="1">
      <alignment vertical="top" wrapText="1"/>
      <protection/>
    </xf>
    <xf numFmtId="43" fontId="17" fillId="0" borderId="15" xfId="40" applyFont="1" applyBorder="1" applyAlignment="1">
      <alignment vertical="top" wrapText="1"/>
    </xf>
    <xf numFmtId="0" fontId="17" fillId="0" borderId="15" xfId="58" applyFont="1" applyBorder="1" applyAlignment="1">
      <alignment vertical="top" wrapText="1"/>
      <protection/>
    </xf>
    <xf numFmtId="43" fontId="17" fillId="0" borderId="15" xfId="40" applyFont="1" applyBorder="1" applyAlignment="1">
      <alignment horizontal="right" vertical="top" wrapText="1"/>
    </xf>
    <xf numFmtId="43" fontId="17" fillId="0" borderId="13" xfId="40" applyFont="1" applyBorder="1" applyAlignment="1">
      <alignment vertical="top" wrapText="1"/>
    </xf>
    <xf numFmtId="43" fontId="17" fillId="0" borderId="13" xfId="40" applyNumberFormat="1" applyFont="1" applyBorder="1" applyAlignment="1">
      <alignment horizontal="right" vertical="top" wrapText="1"/>
    </xf>
    <xf numFmtId="43" fontId="17" fillId="0" borderId="13" xfId="40" applyNumberFormat="1" applyFont="1" applyBorder="1" applyAlignment="1">
      <alignment horizontal="center" vertical="top" wrapText="1"/>
    </xf>
    <xf numFmtId="43" fontId="17" fillId="0" borderId="13" xfId="40" applyFont="1" applyBorder="1" applyAlignment="1">
      <alignment horizontal="right" vertical="top" wrapText="1"/>
    </xf>
    <xf numFmtId="0" fontId="9" fillId="0" borderId="13" xfId="58" applyFont="1" applyBorder="1" applyAlignment="1">
      <alignment vertical="top" wrapText="1"/>
      <protection/>
    </xf>
    <xf numFmtId="0" fontId="17" fillId="0" borderId="13" xfId="58" applyFont="1" applyBorder="1" applyAlignment="1">
      <alignment wrapText="1"/>
      <protection/>
    </xf>
    <xf numFmtId="43" fontId="9" fillId="0" borderId="16" xfId="40" applyNumberFormat="1" applyFont="1" applyBorder="1" applyAlignment="1">
      <alignment horizontal="right" vertical="top" wrapText="1"/>
    </xf>
    <xf numFmtId="0" fontId="17" fillId="0" borderId="12" xfId="58" applyFont="1" applyBorder="1" applyAlignment="1">
      <alignment vertical="top" wrapText="1"/>
      <protection/>
    </xf>
    <xf numFmtId="43" fontId="9" fillId="0" borderId="16" xfId="40" applyFont="1" applyBorder="1" applyAlignment="1">
      <alignment horizontal="right" vertical="top" wrapText="1"/>
    </xf>
    <xf numFmtId="43" fontId="9" fillId="35" borderId="12" xfId="40" applyFont="1" applyFill="1" applyBorder="1" applyAlignment="1">
      <alignment horizontal="center" vertical="center" wrapText="1"/>
    </xf>
    <xf numFmtId="0" fontId="9" fillId="35" borderId="12" xfId="58" applyFont="1" applyFill="1" applyBorder="1" applyAlignment="1">
      <alignment horizontal="center" vertical="center" wrapText="1"/>
      <protection/>
    </xf>
    <xf numFmtId="43" fontId="9" fillId="35" borderId="17" xfId="40" applyFont="1" applyFill="1" applyBorder="1" applyAlignment="1">
      <alignment horizontal="center" vertical="center" wrapText="1"/>
    </xf>
    <xf numFmtId="0" fontId="9" fillId="35" borderId="17" xfId="58" applyFont="1" applyFill="1" applyBorder="1" applyAlignment="1">
      <alignment horizontal="center" vertical="center" wrapText="1"/>
      <protection/>
    </xf>
    <xf numFmtId="0" fontId="10" fillId="0" borderId="13" xfId="58" applyFont="1" applyBorder="1" applyAlignment="1">
      <alignment vertical="top"/>
      <protection/>
    </xf>
    <xf numFmtId="0" fontId="9" fillId="0" borderId="18" xfId="58" applyFont="1" applyBorder="1" applyAlignment="1">
      <alignment horizontal="right" vertical="top" wrapText="1"/>
      <protection/>
    </xf>
    <xf numFmtId="43" fontId="9" fillId="0" borderId="11" xfId="40" applyFont="1" applyBorder="1" applyAlignment="1">
      <alignment horizontal="center"/>
    </xf>
    <xf numFmtId="0" fontId="9" fillId="0" borderId="11" xfId="58" applyFont="1" applyBorder="1" applyAlignment="1">
      <alignment horizontal="center"/>
      <protection/>
    </xf>
    <xf numFmtId="0" fontId="9" fillId="0" borderId="12" xfId="58" applyFont="1" applyBorder="1" applyAlignment="1">
      <alignment horizontal="center"/>
      <protection/>
    </xf>
    <xf numFmtId="0" fontId="9" fillId="0" borderId="11" xfId="0" applyFont="1" applyBorder="1" applyAlignment="1">
      <alignment horizontal="center" wrapText="1"/>
    </xf>
    <xf numFmtId="43" fontId="30" fillId="0" borderId="11" xfId="40" applyFont="1" applyBorder="1" applyAlignment="1">
      <alignment horizontal="center" vertical="center" wrapText="1"/>
    </xf>
    <xf numFmtId="43" fontId="30" fillId="0" borderId="15" xfId="40" applyFont="1" applyBorder="1" applyAlignment="1">
      <alignment/>
    </xf>
    <xf numFmtId="43" fontId="32" fillId="0" borderId="19" xfId="40" applyFont="1" applyBorder="1" applyAlignment="1">
      <alignment/>
    </xf>
    <xf numFmtId="43" fontId="32" fillId="0" borderId="15" xfId="40" applyFont="1" applyBorder="1" applyAlignment="1">
      <alignment/>
    </xf>
    <xf numFmtId="43" fontId="32" fillId="0" borderId="20" xfId="40" applyFont="1" applyBorder="1" applyAlignment="1">
      <alignment/>
    </xf>
    <xf numFmtId="43" fontId="32" fillId="0" borderId="21" xfId="40" applyFont="1" applyBorder="1" applyAlignment="1">
      <alignment/>
    </xf>
    <xf numFmtId="43" fontId="32" fillId="0" borderId="13" xfId="40" applyFont="1" applyBorder="1" applyAlignment="1">
      <alignment/>
    </xf>
    <xf numFmtId="43" fontId="32" fillId="0" borderId="22" xfId="40" applyFont="1" applyBorder="1" applyAlignment="1">
      <alignment/>
    </xf>
    <xf numFmtId="43" fontId="30" fillId="0" borderId="23" xfId="40" applyFont="1" applyBorder="1" applyAlignment="1">
      <alignment/>
    </xf>
    <xf numFmtId="43" fontId="30" fillId="0" borderId="24" xfId="40" applyFont="1" applyBorder="1" applyAlignment="1">
      <alignment horizontal="center"/>
    </xf>
    <xf numFmtId="43" fontId="30" fillId="0" borderId="16" xfId="40" applyFont="1" applyBorder="1" applyAlignment="1">
      <alignment/>
    </xf>
    <xf numFmtId="43" fontId="32" fillId="0" borderId="25" xfId="40" applyFont="1" applyBorder="1" applyAlignment="1">
      <alignment/>
    </xf>
    <xf numFmtId="43" fontId="32" fillId="0" borderId="26" xfId="40" applyFont="1" applyBorder="1" applyAlignment="1">
      <alignment/>
    </xf>
    <xf numFmtId="43" fontId="30" fillId="0" borderId="27" xfId="40" applyFont="1" applyBorder="1" applyAlignment="1">
      <alignment/>
    </xf>
    <xf numFmtId="43" fontId="30" fillId="0" borderId="28" xfId="40" applyFont="1" applyBorder="1" applyAlignment="1">
      <alignment horizontal="center"/>
    </xf>
    <xf numFmtId="43" fontId="32" fillId="0" borderId="29" xfId="40" applyFont="1" applyBorder="1" applyAlignment="1">
      <alignment/>
    </xf>
    <xf numFmtId="43" fontId="30" fillId="0" borderId="0" xfId="40" applyFont="1" applyBorder="1" applyAlignment="1">
      <alignment/>
    </xf>
    <xf numFmtId="43" fontId="32" fillId="0" borderId="30" xfId="40" applyFont="1" applyBorder="1" applyAlignment="1">
      <alignment/>
    </xf>
    <xf numFmtId="43" fontId="30" fillId="0" borderId="31" xfId="40" applyFont="1" applyBorder="1" applyAlignment="1">
      <alignment/>
    </xf>
    <xf numFmtId="0" fontId="33" fillId="0" borderId="0" xfId="0" applyFont="1" applyAlignment="1">
      <alignment wrapText="1"/>
    </xf>
    <xf numFmtId="0" fontId="35" fillId="0" borderId="0" xfId="58" applyFont="1">
      <alignment/>
      <protection/>
    </xf>
    <xf numFmtId="0" fontId="35" fillId="0" borderId="0" xfId="0" applyFont="1" applyAlignment="1">
      <alignment wrapText="1"/>
    </xf>
    <xf numFmtId="40" fontId="36" fillId="0" borderId="0" xfId="4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7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 vertical="top" wrapText="1"/>
    </xf>
    <xf numFmtId="0" fontId="37" fillId="0" borderId="0" xfId="0" applyFont="1" applyFill="1" applyAlignment="1">
      <alignment horizontal="center" vertical="top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36" borderId="32" xfId="0" applyFont="1" applyFill="1" applyBorder="1" applyAlignment="1">
      <alignment horizontal="center" vertical="center" wrapText="1"/>
    </xf>
    <xf numFmtId="0" fontId="38" fillId="36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8" fillId="37" borderId="32" xfId="0" applyFont="1" applyFill="1" applyBorder="1" applyAlignment="1">
      <alignment horizontal="center" vertical="center" wrapText="1"/>
    </xf>
    <xf numFmtId="0" fontId="38" fillId="37" borderId="34" xfId="0" applyFont="1" applyFill="1" applyBorder="1" applyAlignment="1">
      <alignment horizontal="center" vertical="center" wrapText="1"/>
    </xf>
    <xf numFmtId="0" fontId="38" fillId="37" borderId="33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vertical="center" wrapText="1"/>
    </xf>
    <xf numFmtId="0" fontId="39" fillId="0" borderId="33" xfId="0" applyFont="1" applyFill="1" applyBorder="1" applyAlignment="1">
      <alignment vertical="center" wrapText="1"/>
    </xf>
    <xf numFmtId="195" fontId="37" fillId="0" borderId="32" xfId="0" applyNumberFormat="1" applyFont="1" applyFill="1" applyBorder="1" applyAlignment="1">
      <alignment horizontal="right" vertical="center" wrapText="1"/>
    </xf>
    <xf numFmtId="195" fontId="37" fillId="0" borderId="32" xfId="0" applyNumberFormat="1" applyFont="1" applyFill="1" applyBorder="1" applyAlignment="1">
      <alignment horizontal="center" vertical="center" wrapText="1"/>
    </xf>
    <xf numFmtId="195" fontId="37" fillId="0" borderId="32" xfId="0" applyNumberFormat="1" applyFont="1" applyFill="1" applyBorder="1" applyAlignment="1">
      <alignment horizontal="right" vertical="center"/>
    </xf>
    <xf numFmtId="195" fontId="86" fillId="38" borderId="32" xfId="0" applyNumberFormat="1" applyFont="1" applyFill="1" applyBorder="1" applyAlignment="1">
      <alignment horizontal="right" wrapText="1"/>
    </xf>
    <xf numFmtId="195" fontId="38" fillId="38" borderId="32" xfId="0" applyNumberFormat="1" applyFont="1" applyFill="1" applyBorder="1" applyAlignment="1">
      <alignment horizontal="right" wrapText="1"/>
    </xf>
    <xf numFmtId="195" fontId="38" fillId="38" borderId="32" xfId="0" applyNumberFormat="1" applyFont="1" applyFill="1" applyBorder="1" applyAlignment="1">
      <alignment horizontal="center" wrapText="1"/>
    </xf>
    <xf numFmtId="195" fontId="38" fillId="38" borderId="32" xfId="0" applyNumberFormat="1" applyFont="1" applyFill="1" applyBorder="1" applyAlignment="1">
      <alignment horizontal="right"/>
    </xf>
    <xf numFmtId="0" fontId="38" fillId="0" borderId="34" xfId="0" applyFont="1" applyFill="1" applyBorder="1" applyAlignment="1">
      <alignment horizontal="right" vertical="top" wrapText="1"/>
    </xf>
    <xf numFmtId="0" fontId="38" fillId="0" borderId="34" xfId="0" applyFont="1" applyFill="1" applyBorder="1" applyAlignment="1">
      <alignment horizontal="left" vertical="top" wrapText="1"/>
    </xf>
    <xf numFmtId="0" fontId="38" fillId="0" borderId="35" xfId="0" applyFont="1" applyFill="1" applyBorder="1" applyAlignment="1">
      <alignment horizontal="right" vertical="top" wrapText="1"/>
    </xf>
    <xf numFmtId="0" fontId="38" fillId="0" borderId="33" xfId="0" applyFont="1" applyFill="1" applyBorder="1" applyAlignment="1">
      <alignment horizontal="center" vertical="top" wrapText="1"/>
    </xf>
    <xf numFmtId="195" fontId="86" fillId="0" borderId="32" xfId="0" applyNumberFormat="1" applyFont="1" applyFill="1" applyBorder="1" applyAlignment="1">
      <alignment horizontal="right" vertical="top" wrapText="1"/>
    </xf>
    <xf numFmtId="195" fontId="86" fillId="0" borderId="32" xfId="0" applyNumberFormat="1" applyFont="1" applyFill="1" applyBorder="1" applyAlignment="1">
      <alignment horizontal="center" vertical="top" wrapText="1"/>
    </xf>
    <xf numFmtId="195" fontId="38" fillId="0" borderId="33" xfId="0" applyNumberFormat="1" applyFont="1" applyFill="1" applyBorder="1" applyAlignment="1">
      <alignment horizontal="right" vertical="top"/>
    </xf>
    <xf numFmtId="195" fontId="37" fillId="0" borderId="33" xfId="0" applyNumberFormat="1" applyFont="1" applyFill="1" applyBorder="1" applyAlignment="1">
      <alignment horizontal="right" vertical="center"/>
    </xf>
    <xf numFmtId="0" fontId="38" fillId="0" borderId="33" xfId="0" applyFont="1" applyFill="1" applyBorder="1" applyAlignment="1">
      <alignment horizontal="right" vertical="top" wrapText="1"/>
    </xf>
    <xf numFmtId="195" fontId="38" fillId="0" borderId="32" xfId="0" applyNumberFormat="1" applyFont="1" applyFill="1" applyBorder="1" applyAlignment="1">
      <alignment horizontal="right" vertical="top" wrapText="1"/>
    </xf>
    <xf numFmtId="195" fontId="38" fillId="0" borderId="32" xfId="0" applyNumberFormat="1" applyFont="1" applyFill="1" applyBorder="1" applyAlignment="1">
      <alignment horizontal="center" vertical="top" wrapText="1"/>
    </xf>
    <xf numFmtId="195" fontId="37" fillId="0" borderId="33" xfId="0" applyNumberFormat="1" applyFont="1" applyFill="1" applyBorder="1" applyAlignment="1">
      <alignment horizontal="right" vertical="center" wrapText="1"/>
    </xf>
    <xf numFmtId="195" fontId="38" fillId="38" borderId="32" xfId="0" applyNumberFormat="1" applyFont="1" applyFill="1" applyBorder="1" applyAlignment="1">
      <alignment horizontal="right" vertical="center" wrapText="1"/>
    </xf>
    <xf numFmtId="195" fontId="38" fillId="38" borderId="32" xfId="0" applyNumberFormat="1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wrapText="1"/>
    </xf>
    <xf numFmtId="0" fontId="37" fillId="0" borderId="34" xfId="0" applyFont="1" applyFill="1" applyBorder="1" applyAlignment="1">
      <alignment horizontal="center" vertical="center" wrapText="1"/>
    </xf>
    <xf numFmtId="195" fontId="86" fillId="39" borderId="32" xfId="0" applyNumberFormat="1" applyFont="1" applyFill="1" applyBorder="1" applyAlignment="1">
      <alignment horizontal="right" wrapText="1"/>
    </xf>
    <xf numFmtId="195" fontId="86" fillId="39" borderId="32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right" wrapText="1"/>
    </xf>
    <xf numFmtId="195" fontId="86" fillId="0" borderId="0" xfId="0" applyNumberFormat="1" applyFont="1" applyFill="1" applyBorder="1" applyAlignment="1">
      <alignment horizontal="right" wrapText="1"/>
    </xf>
    <xf numFmtId="195" fontId="86" fillId="0" borderId="0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36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194" fontId="17" fillId="0" borderId="13" xfId="38" applyFont="1" applyBorder="1" applyAlignment="1">
      <alignment wrapText="1"/>
    </xf>
    <xf numFmtId="194" fontId="17" fillId="0" borderId="13" xfId="0" applyNumberFormat="1" applyFont="1" applyBorder="1" applyAlignment="1">
      <alignment wrapText="1"/>
    </xf>
    <xf numFmtId="0" fontId="87" fillId="0" borderId="0" xfId="0" applyFont="1" applyAlignment="1">
      <alignment/>
    </xf>
    <xf numFmtId="43" fontId="87" fillId="0" borderId="0" xfId="38" applyNumberFormat="1" applyFont="1" applyAlignment="1">
      <alignment/>
    </xf>
    <xf numFmtId="0" fontId="88" fillId="0" borderId="12" xfId="0" applyFont="1" applyBorder="1" applyAlignment="1">
      <alignment/>
    </xf>
    <xf numFmtId="43" fontId="89" fillId="0" borderId="12" xfId="38" applyNumberFormat="1" applyFont="1" applyBorder="1" applyAlignment="1">
      <alignment/>
    </xf>
    <xf numFmtId="0" fontId="89" fillId="0" borderId="37" xfId="0" applyFont="1" applyBorder="1" applyAlignment="1">
      <alignment/>
    </xf>
    <xf numFmtId="43" fontId="89" fillId="0" borderId="37" xfId="38" applyNumberFormat="1" applyFont="1" applyBorder="1" applyAlignment="1">
      <alignment/>
    </xf>
    <xf numFmtId="15" fontId="89" fillId="0" borderId="37" xfId="0" applyNumberFormat="1" applyFont="1" applyBorder="1" applyAlignment="1">
      <alignment horizontal="left"/>
    </xf>
    <xf numFmtId="15" fontId="89" fillId="0" borderId="37" xfId="0" applyNumberFormat="1" applyFont="1" applyBorder="1" applyAlignment="1">
      <alignment/>
    </xf>
    <xf numFmtId="0" fontId="89" fillId="0" borderId="17" xfId="0" applyFont="1" applyBorder="1" applyAlignment="1">
      <alignment/>
    </xf>
    <xf numFmtId="198" fontId="89" fillId="0" borderId="37" xfId="0" applyNumberFormat="1" applyFont="1" applyBorder="1" applyAlignment="1">
      <alignment/>
    </xf>
    <xf numFmtId="0" fontId="17" fillId="0" borderId="17" xfId="0" applyFont="1" applyBorder="1" applyAlignment="1">
      <alignment wrapText="1"/>
    </xf>
    <xf numFmtId="43" fontId="17" fillId="0" borderId="36" xfId="40" applyFont="1" applyBorder="1" applyAlignment="1">
      <alignment/>
    </xf>
    <xf numFmtId="43" fontId="17" fillId="0" borderId="13" xfId="40" applyFont="1" applyBorder="1" applyAlignment="1">
      <alignment/>
    </xf>
    <xf numFmtId="43" fontId="17" fillId="0" borderId="38" xfId="40" applyFont="1" applyBorder="1" applyAlignment="1">
      <alignment/>
    </xf>
    <xf numFmtId="194" fontId="17" fillId="0" borderId="38" xfId="0" applyNumberFormat="1" applyFont="1" applyBorder="1" applyAlignment="1">
      <alignment wrapText="1"/>
    </xf>
    <xf numFmtId="194" fontId="17" fillId="0" borderId="38" xfId="38" applyFont="1" applyBorder="1" applyAlignment="1">
      <alignment wrapText="1"/>
    </xf>
    <xf numFmtId="0" fontId="17" fillId="0" borderId="38" xfId="0" applyFont="1" applyBorder="1" applyAlignment="1">
      <alignment wrapText="1"/>
    </xf>
    <xf numFmtId="43" fontId="34" fillId="0" borderId="11" xfId="40" applyFont="1" applyBorder="1" applyAlignment="1">
      <alignment horizontal="center" vertical="center" wrapText="1"/>
    </xf>
    <xf numFmtId="43" fontId="34" fillId="0" borderId="15" xfId="40" applyFont="1" applyBorder="1" applyAlignment="1">
      <alignment/>
    </xf>
    <xf numFmtId="43" fontId="36" fillId="0" borderId="19" xfId="40" applyFont="1" applyBorder="1" applyAlignment="1">
      <alignment/>
    </xf>
    <xf numFmtId="43" fontId="36" fillId="0" borderId="15" xfId="40" applyFont="1" applyBorder="1" applyAlignment="1">
      <alignment/>
    </xf>
    <xf numFmtId="43" fontId="36" fillId="0" borderId="20" xfId="40" applyFont="1" applyBorder="1" applyAlignment="1">
      <alignment/>
    </xf>
    <xf numFmtId="43" fontId="36" fillId="0" borderId="21" xfId="40" applyFont="1" applyBorder="1" applyAlignment="1">
      <alignment/>
    </xf>
    <xf numFmtId="43" fontId="36" fillId="0" borderId="13" xfId="40" applyFont="1" applyBorder="1" applyAlignment="1">
      <alignment/>
    </xf>
    <xf numFmtId="43" fontId="36" fillId="0" borderId="22" xfId="40" applyFont="1" applyBorder="1" applyAlignment="1">
      <alignment/>
    </xf>
    <xf numFmtId="43" fontId="34" fillId="0" borderId="23" xfId="40" applyFont="1" applyBorder="1" applyAlignment="1">
      <alignment/>
    </xf>
    <xf numFmtId="43" fontId="34" fillId="0" borderId="24" xfId="40" applyFont="1" applyBorder="1" applyAlignment="1">
      <alignment horizontal="center"/>
    </xf>
    <xf numFmtId="43" fontId="34" fillId="0" borderId="16" xfId="40" applyFont="1" applyBorder="1" applyAlignment="1">
      <alignment/>
    </xf>
    <xf numFmtId="43" fontId="34" fillId="0" borderId="0" xfId="40" applyFont="1" applyBorder="1" applyAlignment="1">
      <alignment/>
    </xf>
    <xf numFmtId="43" fontId="36" fillId="0" borderId="25" xfId="40" applyFont="1" applyBorder="1" applyAlignment="1">
      <alignment/>
    </xf>
    <xf numFmtId="43" fontId="36" fillId="0" borderId="26" xfId="40" applyFont="1" applyBorder="1" applyAlignment="1">
      <alignment/>
    </xf>
    <xf numFmtId="43" fontId="34" fillId="0" borderId="27" xfId="40" applyFont="1" applyBorder="1" applyAlignment="1">
      <alignment/>
    </xf>
    <xf numFmtId="43" fontId="34" fillId="0" borderId="28" xfId="40" applyFont="1" applyBorder="1" applyAlignment="1">
      <alignment horizontal="center"/>
    </xf>
    <xf numFmtId="43" fontId="36" fillId="0" borderId="29" xfId="40" applyFont="1" applyBorder="1" applyAlignment="1">
      <alignment/>
    </xf>
    <xf numFmtId="43" fontId="36" fillId="0" borderId="30" xfId="40" applyFont="1" applyBorder="1" applyAlignment="1">
      <alignment/>
    </xf>
    <xf numFmtId="43" fontId="34" fillId="0" borderId="31" xfId="40" applyFont="1" applyBorder="1" applyAlignment="1">
      <alignment/>
    </xf>
    <xf numFmtId="0" fontId="33" fillId="0" borderId="39" xfId="58" applyFont="1" applyBorder="1" applyAlignment="1">
      <alignment/>
      <protection/>
    </xf>
    <xf numFmtId="43" fontId="32" fillId="0" borderId="36" xfId="40" applyFont="1" applyBorder="1" applyAlignment="1">
      <alignment/>
    </xf>
    <xf numFmtId="43" fontId="30" fillId="0" borderId="11" xfId="40" applyFont="1" applyBorder="1" applyAlignment="1">
      <alignment vertical="center" wrapText="1"/>
    </xf>
    <xf numFmtId="0" fontId="35" fillId="0" borderId="21" xfId="58" applyFont="1" applyBorder="1" applyAlignment="1">
      <alignment/>
      <protection/>
    </xf>
    <xf numFmtId="43" fontId="36" fillId="0" borderId="21" xfId="40" applyFont="1" applyBorder="1" applyAlignment="1">
      <alignment wrapText="1"/>
    </xf>
    <xf numFmtId="43" fontId="87" fillId="0" borderId="11" xfId="38" applyNumberFormat="1" applyFont="1" applyBorder="1" applyAlignment="1">
      <alignment horizontal="center"/>
    </xf>
    <xf numFmtId="0" fontId="87" fillId="0" borderId="12" xfId="0" applyFont="1" applyBorder="1" applyAlignment="1">
      <alignment/>
    </xf>
    <xf numFmtId="0" fontId="90" fillId="0" borderId="12" xfId="0" applyFont="1" applyBorder="1" applyAlignment="1">
      <alignment/>
    </xf>
    <xf numFmtId="43" fontId="87" fillId="0" borderId="12" xfId="38" applyNumberFormat="1" applyFont="1" applyBorder="1" applyAlignment="1">
      <alignment/>
    </xf>
    <xf numFmtId="0" fontId="87" fillId="0" borderId="37" xfId="0" applyFont="1" applyBorder="1" applyAlignment="1">
      <alignment/>
    </xf>
    <xf numFmtId="43" fontId="87" fillId="0" borderId="37" xfId="38" applyNumberFormat="1" applyFont="1" applyBorder="1" applyAlignment="1">
      <alignment/>
    </xf>
    <xf numFmtId="0" fontId="90" fillId="0" borderId="37" xfId="0" applyFont="1" applyBorder="1" applyAlignment="1">
      <alignment/>
    </xf>
    <xf numFmtId="198" fontId="87" fillId="0" borderId="37" xfId="0" applyNumberFormat="1" applyFont="1" applyBorder="1" applyAlignment="1">
      <alignment/>
    </xf>
    <xf numFmtId="15" fontId="87" fillId="0" borderId="37" xfId="0" applyNumberFormat="1" applyFont="1" applyBorder="1" applyAlignment="1">
      <alignment horizontal="left"/>
    </xf>
    <xf numFmtId="15" fontId="87" fillId="0" borderId="37" xfId="0" applyNumberFormat="1" applyFont="1" applyBorder="1" applyAlignment="1">
      <alignment/>
    </xf>
    <xf numFmtId="0" fontId="87" fillId="0" borderId="17" xfId="0" applyFont="1" applyBorder="1" applyAlignment="1">
      <alignment/>
    </xf>
    <xf numFmtId="0" fontId="90" fillId="0" borderId="17" xfId="0" applyFont="1" applyBorder="1" applyAlignment="1">
      <alignment horizontal="center"/>
    </xf>
    <xf numFmtId="43" fontId="87" fillId="0" borderId="11" xfId="38" applyNumberFormat="1" applyFont="1" applyBorder="1" applyAlignment="1">
      <alignment/>
    </xf>
    <xf numFmtId="194" fontId="9" fillId="0" borderId="17" xfId="0" applyNumberFormat="1" applyFont="1" applyBorder="1" applyAlignment="1">
      <alignment wrapText="1"/>
    </xf>
    <xf numFmtId="194" fontId="9" fillId="0" borderId="17" xfId="38" applyFont="1" applyBorder="1" applyAlignment="1">
      <alignment wrapText="1"/>
    </xf>
    <xf numFmtId="0" fontId="9" fillId="0" borderId="17" xfId="0" applyFont="1" applyBorder="1" applyAlignment="1">
      <alignment wrapText="1"/>
    </xf>
    <xf numFmtId="43" fontId="32" fillId="0" borderId="13" xfId="40" applyFont="1" applyBorder="1" applyAlignment="1">
      <alignment horizontal="center"/>
    </xf>
    <xf numFmtId="0" fontId="10" fillId="0" borderId="11" xfId="58" applyFont="1" applyFill="1" applyBorder="1" applyAlignment="1">
      <alignment/>
      <protection/>
    </xf>
    <xf numFmtId="43" fontId="10" fillId="0" borderId="11" xfId="60" applyNumberFormat="1" applyFont="1" applyFill="1" applyBorder="1">
      <alignment/>
      <protection/>
    </xf>
    <xf numFmtId="43" fontId="10" fillId="0" borderId="11" xfId="58" applyNumberFormat="1" applyFont="1" applyFill="1" applyBorder="1">
      <alignment/>
      <protection/>
    </xf>
    <xf numFmtId="0" fontId="12" fillId="0" borderId="11" xfId="0" applyFont="1" applyBorder="1" applyAlignment="1">
      <alignment wrapText="1"/>
    </xf>
    <xf numFmtId="43" fontId="10" fillId="0" borderId="11" xfId="0" applyNumberFormat="1" applyFont="1" applyBorder="1" applyAlignment="1">
      <alignment wrapText="1"/>
    </xf>
    <xf numFmtId="0" fontId="10" fillId="0" borderId="11" xfId="58" applyFont="1" applyFill="1" applyBorder="1" applyAlignment="1">
      <alignment horizontal="left"/>
      <protection/>
    </xf>
    <xf numFmtId="0" fontId="10" fillId="0" borderId="11" xfId="58" applyFont="1" applyFill="1" applyBorder="1" applyAlignment="1">
      <alignment horizontal="center"/>
      <protection/>
    </xf>
    <xf numFmtId="0" fontId="10" fillId="0" borderId="11" xfId="0" applyFont="1" applyBorder="1" applyAlignment="1">
      <alignment wrapText="1"/>
    </xf>
    <xf numFmtId="43" fontId="17" fillId="0" borderId="11" xfId="60" applyNumberFormat="1" applyFont="1" applyFill="1" applyBorder="1">
      <alignment/>
      <protection/>
    </xf>
    <xf numFmtId="4" fontId="10" fillId="0" borderId="11" xfId="58" applyNumberFormat="1" applyFont="1" applyFill="1" applyBorder="1">
      <alignment/>
      <protection/>
    </xf>
    <xf numFmtId="4" fontId="12" fillId="0" borderId="11" xfId="0" applyNumberFormat="1" applyFont="1" applyBorder="1" applyAlignment="1">
      <alignment wrapText="1"/>
    </xf>
    <xf numFmtId="4" fontId="10" fillId="0" borderId="11" xfId="0" applyNumberFormat="1" applyFont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left"/>
    </xf>
    <xf numFmtId="43" fontId="10" fillId="0" borderId="11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43" fontId="11" fillId="0" borderId="11" xfId="0" applyNumberFormat="1" applyFont="1" applyBorder="1" applyAlignment="1">
      <alignment wrapText="1"/>
    </xf>
    <xf numFmtId="43" fontId="11" fillId="0" borderId="11" xfId="0" applyNumberFormat="1" applyFont="1" applyFill="1" applyBorder="1" applyAlignment="1">
      <alignment/>
    </xf>
    <xf numFmtId="43" fontId="0" fillId="0" borderId="0" xfId="0" applyNumberFormat="1" applyAlignment="1">
      <alignment wrapText="1"/>
    </xf>
    <xf numFmtId="0" fontId="9" fillId="0" borderId="0" xfId="58" applyFont="1" applyFill="1" applyAlignment="1">
      <alignment horizontal="left"/>
      <protection/>
    </xf>
    <xf numFmtId="43" fontId="9" fillId="0" borderId="0" xfId="60" applyNumberFormat="1" applyFont="1" applyFill="1" applyBorder="1">
      <alignment/>
      <protection/>
    </xf>
    <xf numFmtId="43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0" fillId="0" borderId="0" xfId="58" applyFont="1">
      <alignment/>
      <protection/>
    </xf>
    <xf numFmtId="196" fontId="17" fillId="0" borderId="0" xfId="40" applyNumberFormat="1" applyFont="1" applyFill="1" applyBorder="1" applyAlignment="1">
      <alignment/>
    </xf>
    <xf numFmtId="0" fontId="11" fillId="0" borderId="0" xfId="58" applyFont="1" applyAlignment="1">
      <alignment horizontal="center"/>
      <protection/>
    </xf>
    <xf numFmtId="0" fontId="12" fillId="0" borderId="0" xfId="58" applyFont="1">
      <alignment/>
      <protection/>
    </xf>
    <xf numFmtId="0" fontId="11" fillId="0" borderId="0" xfId="58" applyFont="1">
      <alignment/>
      <protection/>
    </xf>
    <xf numFmtId="0" fontId="11" fillId="40" borderId="11" xfId="58" applyFont="1" applyFill="1" applyBorder="1" applyAlignment="1">
      <alignment horizontal="center"/>
      <protection/>
    </xf>
    <xf numFmtId="43" fontId="11" fillId="40" borderId="11" xfId="40" applyFont="1" applyFill="1" applyBorder="1" applyAlignment="1">
      <alignment horizontal="center"/>
    </xf>
    <xf numFmtId="40" fontId="11" fillId="40" borderId="11" xfId="40" applyNumberFormat="1" applyFont="1" applyFill="1" applyBorder="1" applyAlignment="1" quotePrefix="1">
      <alignment horizontal="center"/>
    </xf>
    <xf numFmtId="0" fontId="11" fillId="0" borderId="0" xfId="58" applyFont="1" applyBorder="1" applyAlignment="1">
      <alignment horizontal="left"/>
      <protection/>
    </xf>
    <xf numFmtId="0" fontId="11" fillId="0" borderId="12" xfId="58" applyFont="1" applyBorder="1" applyAlignment="1">
      <alignment horizontal="center"/>
      <protection/>
    </xf>
    <xf numFmtId="43" fontId="11" fillId="0" borderId="12" xfId="40" applyFont="1" applyBorder="1" applyAlignment="1">
      <alignment horizontal="center"/>
    </xf>
    <xf numFmtId="40" fontId="11" fillId="0" borderId="12" xfId="40" applyNumberFormat="1" applyFont="1" applyBorder="1" applyAlignment="1" quotePrefix="1">
      <alignment horizontal="center"/>
    </xf>
    <xf numFmtId="0" fontId="10" fillId="0" borderId="37" xfId="58" applyFont="1" applyBorder="1" applyAlignment="1" quotePrefix="1">
      <alignment horizontal="center"/>
      <protection/>
    </xf>
    <xf numFmtId="43" fontId="10" fillId="0" borderId="37" xfId="40" applyFont="1" applyBorder="1" applyAlignment="1">
      <alignment/>
    </xf>
    <xf numFmtId="40" fontId="10" fillId="0" borderId="37" xfId="40" applyNumberFormat="1" applyFont="1" applyBorder="1" applyAlignment="1">
      <alignment/>
    </xf>
    <xf numFmtId="0" fontId="10" fillId="0" borderId="17" xfId="58" applyFont="1" applyBorder="1" applyAlignment="1" quotePrefix="1">
      <alignment horizontal="center"/>
      <protection/>
    </xf>
    <xf numFmtId="43" fontId="10" fillId="0" borderId="37" xfId="40" applyFont="1" applyBorder="1" applyAlignment="1">
      <alignment horizontal="center"/>
    </xf>
    <xf numFmtId="0" fontId="11" fillId="0" borderId="40" xfId="58" applyFont="1" applyBorder="1" applyAlignment="1">
      <alignment/>
      <protection/>
    </xf>
    <xf numFmtId="43" fontId="11" fillId="41" borderId="16" xfId="40" applyFont="1" applyFill="1" applyBorder="1" applyAlignment="1">
      <alignment/>
    </xf>
    <xf numFmtId="40" fontId="11" fillId="41" borderId="16" xfId="40" applyNumberFormat="1" applyFont="1" applyFill="1" applyBorder="1" applyAlignment="1">
      <alignment horizontal="right"/>
    </xf>
    <xf numFmtId="0" fontId="10" fillId="0" borderId="37" xfId="58" applyFont="1" applyBorder="1" applyAlignment="1">
      <alignment horizontal="center"/>
      <protection/>
    </xf>
    <xf numFmtId="197" fontId="10" fillId="0" borderId="37" xfId="40" applyNumberFormat="1" applyFont="1" applyBorder="1" applyAlignment="1">
      <alignment/>
    </xf>
    <xf numFmtId="43" fontId="11" fillId="41" borderId="11" xfId="40" applyFont="1" applyFill="1" applyBorder="1" applyAlignment="1">
      <alignment/>
    </xf>
    <xf numFmtId="197" fontId="11" fillId="41" borderId="11" xfId="40" applyNumberFormat="1" applyFont="1" applyFill="1" applyBorder="1" applyAlignment="1">
      <alignment/>
    </xf>
    <xf numFmtId="0" fontId="11" fillId="0" borderId="0" xfId="58" applyFont="1" applyAlignment="1">
      <alignment horizontal="left"/>
      <protection/>
    </xf>
    <xf numFmtId="43" fontId="10" fillId="0" borderId="17" xfId="40" applyFont="1" applyBorder="1" applyAlignment="1">
      <alignment/>
    </xf>
    <xf numFmtId="197" fontId="10" fillId="0" borderId="17" xfId="40" applyNumberFormat="1" applyFont="1" applyBorder="1" applyAlignment="1">
      <alignment/>
    </xf>
    <xf numFmtId="0" fontId="10" fillId="0" borderId="18" xfId="58" applyFont="1" applyBorder="1" applyAlignment="1" quotePrefix="1">
      <alignment horizontal="center"/>
      <protection/>
    </xf>
    <xf numFmtId="43" fontId="11" fillId="41" borderId="37" xfId="40" applyFont="1" applyFill="1" applyBorder="1" applyAlignment="1">
      <alignment/>
    </xf>
    <xf numFmtId="197" fontId="11" fillId="41" borderId="37" xfId="40" applyNumberFormat="1" applyFont="1" applyFill="1" applyBorder="1" applyAlignment="1">
      <alignment/>
    </xf>
    <xf numFmtId="0" fontId="11" fillId="0" borderId="0" xfId="58" applyFont="1" applyAlignment="1">
      <alignment/>
      <protection/>
    </xf>
    <xf numFmtId="43" fontId="11" fillId="33" borderId="11" xfId="40" applyFont="1" applyFill="1" applyBorder="1" applyAlignment="1">
      <alignment/>
    </xf>
    <xf numFmtId="43" fontId="11" fillId="42" borderId="41" xfId="40" applyFont="1" applyFill="1" applyBorder="1" applyAlignment="1">
      <alignment/>
    </xf>
    <xf numFmtId="40" fontId="10" fillId="0" borderId="0" xfId="40" applyNumberFormat="1" applyFont="1" applyAlignment="1">
      <alignment horizontal="left"/>
    </xf>
    <xf numFmtId="0" fontId="10" fillId="0" borderId="0" xfId="58" applyFont="1" applyAlignment="1">
      <alignment horizontal="center"/>
      <protection/>
    </xf>
    <xf numFmtId="43" fontId="11" fillId="0" borderId="0" xfId="40" applyFont="1" applyFill="1" applyBorder="1" applyAlignment="1">
      <alignment/>
    </xf>
    <xf numFmtId="196" fontId="9" fillId="33" borderId="10" xfId="40" applyNumberFormat="1" applyFont="1" applyFill="1" applyBorder="1" applyAlignment="1">
      <alignment/>
    </xf>
    <xf numFmtId="43" fontId="19" fillId="0" borderId="42" xfId="40" applyFont="1" applyFill="1" applyBorder="1" applyAlignment="1">
      <alignment/>
    </xf>
    <xf numFmtId="0" fontId="10" fillId="0" borderId="0" xfId="0" applyFont="1" applyAlignment="1">
      <alignment/>
    </xf>
    <xf numFmtId="194" fontId="10" fillId="0" borderId="0" xfId="38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94" fontId="17" fillId="0" borderId="0" xfId="38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94" fontId="10" fillId="0" borderId="0" xfId="38" applyFont="1" applyAlignment="1">
      <alignment horizontal="left"/>
    </xf>
    <xf numFmtId="194" fontId="10" fillId="0" borderId="11" xfId="38" applyFont="1" applyBorder="1" applyAlignment="1">
      <alignment horizontal="left"/>
    </xf>
    <xf numFmtId="194" fontId="10" fillId="0" borderId="11" xfId="38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0" fillId="0" borderId="11" xfId="0" applyFont="1" applyBorder="1" applyAlignment="1">
      <alignment/>
    </xf>
    <xf numFmtId="194" fontId="10" fillId="0" borderId="11" xfId="38" applyFont="1" applyBorder="1" applyAlignment="1">
      <alignment/>
    </xf>
    <xf numFmtId="0" fontId="10" fillId="0" borderId="16" xfId="0" applyFont="1" applyBorder="1" applyAlignment="1">
      <alignment/>
    </xf>
    <xf numFmtId="194" fontId="9" fillId="37" borderId="0" xfId="38" applyFont="1" applyFill="1" applyBorder="1" applyAlignment="1">
      <alignment/>
    </xf>
    <xf numFmtId="194" fontId="9" fillId="38" borderId="43" xfId="38" applyFont="1" applyFill="1" applyBorder="1" applyAlignment="1">
      <alignment/>
    </xf>
    <xf numFmtId="194" fontId="11" fillId="38" borderId="16" xfId="38" applyFont="1" applyFill="1" applyBorder="1" applyAlignment="1">
      <alignment horizontal="left"/>
    </xf>
    <xf numFmtId="0" fontId="11" fillId="38" borderId="16" xfId="0" applyFont="1" applyFill="1" applyBorder="1" applyAlignment="1">
      <alignment horizontal="left"/>
    </xf>
    <xf numFmtId="194" fontId="11" fillId="38" borderId="11" xfId="38" applyFont="1" applyFill="1" applyBorder="1" applyAlignment="1">
      <alignment horizontal="left"/>
    </xf>
    <xf numFmtId="0" fontId="11" fillId="38" borderId="11" xfId="0" applyFont="1" applyFill="1" applyBorder="1" applyAlignment="1">
      <alignment/>
    </xf>
    <xf numFmtId="194" fontId="11" fillId="38" borderId="11" xfId="38" applyFont="1" applyFill="1" applyBorder="1" applyAlignment="1">
      <alignment/>
    </xf>
    <xf numFmtId="0" fontId="11" fillId="38" borderId="16" xfId="0" applyFont="1" applyFill="1" applyBorder="1" applyAlignment="1">
      <alignment/>
    </xf>
    <xf numFmtId="194" fontId="11" fillId="38" borderId="16" xfId="38" applyFont="1" applyFill="1" applyBorder="1" applyAlignment="1">
      <alignment/>
    </xf>
    <xf numFmtId="194" fontId="11" fillId="38" borderId="16" xfId="38" applyFont="1" applyFill="1" applyBorder="1" applyAlignment="1">
      <alignment horizontal="center"/>
    </xf>
    <xf numFmtId="0" fontId="18" fillId="0" borderId="0" xfId="0" applyFont="1" applyAlignment="1">
      <alignment/>
    </xf>
    <xf numFmtId="194" fontId="9" fillId="0" borderId="0" xfId="38" applyFont="1" applyAlignment="1">
      <alignment/>
    </xf>
    <xf numFmtId="0" fontId="24" fillId="38" borderId="11" xfId="58" applyFont="1" applyFill="1" applyBorder="1">
      <alignment/>
      <protection/>
    </xf>
    <xf numFmtId="0" fontId="24" fillId="38" borderId="11" xfId="58" applyFont="1" applyFill="1" applyBorder="1" applyAlignment="1">
      <alignment horizontal="center"/>
      <protection/>
    </xf>
    <xf numFmtId="43" fontId="24" fillId="38" borderId="11" xfId="40" applyFont="1" applyFill="1" applyBorder="1" applyAlignment="1">
      <alignment horizontal="center"/>
    </xf>
    <xf numFmtId="43" fontId="27" fillId="38" borderId="16" xfId="40" applyFont="1" applyFill="1" applyBorder="1" applyAlignment="1">
      <alignment/>
    </xf>
    <xf numFmtId="0" fontId="20" fillId="0" borderId="0" xfId="0" applyFont="1" applyAlignment="1">
      <alignment horizontal="left"/>
    </xf>
    <xf numFmtId="0" fontId="10" fillId="0" borderId="27" xfId="58" applyFont="1" applyFill="1" applyBorder="1" applyAlignment="1">
      <alignment/>
      <protection/>
    </xf>
    <xf numFmtId="0" fontId="10" fillId="0" borderId="27" xfId="58" applyFont="1" applyFill="1" applyBorder="1" applyAlignment="1">
      <alignment wrapText="1" shrinkToFit="1"/>
      <protection/>
    </xf>
    <xf numFmtId="4" fontId="10" fillId="0" borderId="28" xfId="58" applyNumberFormat="1" applyFont="1" applyFill="1" applyBorder="1" applyAlignment="1">
      <alignment horizontal="right"/>
      <protection/>
    </xf>
    <xf numFmtId="4" fontId="10" fillId="0" borderId="28" xfId="58" applyNumberFormat="1" applyFont="1" applyFill="1" applyBorder="1" applyAlignment="1">
      <alignment horizontal="center"/>
      <protection/>
    </xf>
    <xf numFmtId="0" fontId="10" fillId="0" borderId="28" xfId="58" applyFont="1" applyFill="1" applyBorder="1" applyAlignment="1">
      <alignment horizontal="center"/>
      <protection/>
    </xf>
    <xf numFmtId="43" fontId="10" fillId="0" borderId="28" xfId="58" applyNumberFormat="1" applyFont="1" applyFill="1" applyBorder="1">
      <alignment/>
      <protection/>
    </xf>
    <xf numFmtId="194" fontId="10" fillId="0" borderId="28" xfId="38" applyFont="1" applyFill="1" applyBorder="1" applyAlignment="1">
      <alignment horizontal="left"/>
    </xf>
    <xf numFmtId="0" fontId="10" fillId="0" borderId="28" xfId="58" applyFont="1" applyFill="1" applyBorder="1" applyAlignment="1">
      <alignment horizontal="left"/>
      <protection/>
    </xf>
    <xf numFmtId="0" fontId="10" fillId="0" borderId="28" xfId="58" applyFont="1" applyFill="1" applyBorder="1" applyAlignment="1">
      <alignment/>
      <protection/>
    </xf>
    <xf numFmtId="0" fontId="9" fillId="0" borderId="28" xfId="58" applyFont="1" applyBorder="1" applyAlignment="1">
      <alignment horizontal="center"/>
      <protection/>
    </xf>
    <xf numFmtId="0" fontId="10" fillId="0" borderId="27" xfId="0" applyFont="1" applyFill="1" applyBorder="1" applyAlignment="1">
      <alignment/>
    </xf>
    <xf numFmtId="0" fontId="10" fillId="0" borderId="44" xfId="58" applyFont="1" applyBorder="1" applyAlignment="1">
      <alignment horizontal="left" vertical="center"/>
      <protection/>
    </xf>
    <xf numFmtId="0" fontId="10" fillId="0" borderId="27" xfId="59" applyFont="1" applyFill="1" applyBorder="1" applyAlignment="1">
      <alignment/>
      <protection/>
    </xf>
    <xf numFmtId="43" fontId="10" fillId="0" borderId="11" xfId="59" applyNumberFormat="1" applyFont="1" applyFill="1" applyBorder="1">
      <alignment/>
      <protection/>
    </xf>
    <xf numFmtId="0" fontId="12" fillId="0" borderId="28" xfId="0" applyFont="1" applyBorder="1" applyAlignment="1">
      <alignment wrapText="1"/>
    </xf>
    <xf numFmtId="43" fontId="11" fillId="0" borderId="28" xfId="0" applyNumberFormat="1" applyFont="1" applyFill="1" applyBorder="1" applyAlignment="1">
      <alignment/>
    </xf>
    <xf numFmtId="43" fontId="10" fillId="0" borderId="28" xfId="60" applyNumberFormat="1" applyFont="1" applyFill="1" applyBorder="1">
      <alignment/>
      <protection/>
    </xf>
    <xf numFmtId="0" fontId="10" fillId="0" borderId="11" xfId="59" applyFont="1" applyFill="1" applyBorder="1" applyAlignment="1">
      <alignment/>
      <protection/>
    </xf>
    <xf numFmtId="0" fontId="0" fillId="0" borderId="11" xfId="0" applyBorder="1" applyAlignment="1">
      <alignment wrapText="1"/>
    </xf>
    <xf numFmtId="43" fontId="10" fillId="0" borderId="11" xfId="58" applyNumberFormat="1" applyFont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10" fillId="0" borderId="11" xfId="59" applyNumberFormat="1" applyFont="1" applyFill="1" applyBorder="1" applyAlignment="1">
      <alignment horizontal="center"/>
      <protection/>
    </xf>
    <xf numFmtId="0" fontId="10" fillId="0" borderId="11" xfId="59" applyFont="1" applyFill="1" applyBorder="1" applyAlignment="1">
      <alignment horizontal="center"/>
      <protection/>
    </xf>
    <xf numFmtId="49" fontId="10" fillId="0" borderId="11" xfId="59" applyNumberFormat="1" applyFont="1" applyFill="1" applyBorder="1" applyAlignment="1">
      <alignment horizontal="center"/>
      <protection/>
    </xf>
    <xf numFmtId="43" fontId="11" fillId="43" borderId="11" xfId="0" applyNumberFormat="1" applyFont="1" applyFill="1" applyBorder="1" applyAlignment="1">
      <alignment/>
    </xf>
    <xf numFmtId="43" fontId="11" fillId="43" borderId="28" xfId="0" applyNumberFormat="1" applyFont="1" applyFill="1" applyBorder="1" applyAlignment="1">
      <alignment/>
    </xf>
    <xf numFmtId="43" fontId="9" fillId="43" borderId="11" xfId="40" applyFont="1" applyFill="1" applyBorder="1" applyAlignment="1">
      <alignment horizontal="center"/>
    </xf>
    <xf numFmtId="0" fontId="9" fillId="43" borderId="28" xfId="58" applyFont="1" applyFill="1" applyBorder="1" applyAlignment="1">
      <alignment horizontal="center"/>
      <protection/>
    </xf>
    <xf numFmtId="0" fontId="9" fillId="43" borderId="11" xfId="58" applyFont="1" applyFill="1" applyBorder="1" applyAlignment="1">
      <alignment horizontal="center"/>
      <protection/>
    </xf>
    <xf numFmtId="0" fontId="9" fillId="43" borderId="12" xfId="58" applyFont="1" applyFill="1" applyBorder="1" applyAlignment="1">
      <alignment horizontal="center"/>
      <protection/>
    </xf>
    <xf numFmtId="0" fontId="36" fillId="0" borderId="0" xfId="0" applyFont="1" applyAlignment="1">
      <alignment/>
    </xf>
    <xf numFmtId="194" fontId="36" fillId="0" borderId="0" xfId="38" applyFont="1" applyAlignment="1">
      <alignment/>
    </xf>
    <xf numFmtId="0" fontId="17" fillId="0" borderId="11" xfId="0" applyFont="1" applyBorder="1" applyAlignment="1">
      <alignment/>
    </xf>
    <xf numFmtId="0" fontId="9" fillId="0" borderId="11" xfId="0" applyFont="1" applyBorder="1" applyAlignment="1">
      <alignment/>
    </xf>
    <xf numFmtId="194" fontId="17" fillId="0" borderId="11" xfId="38" applyFont="1" applyBorder="1" applyAlignment="1">
      <alignment/>
    </xf>
    <xf numFmtId="0" fontId="9" fillId="0" borderId="11" xfId="0" applyFont="1" applyBorder="1" applyAlignment="1">
      <alignment horizontal="right"/>
    </xf>
    <xf numFmtId="194" fontId="41" fillId="0" borderId="0" xfId="38" applyFont="1" applyAlignment="1">
      <alignment/>
    </xf>
    <xf numFmtId="194" fontId="17" fillId="0" borderId="42" xfId="38" applyFont="1" applyBorder="1" applyAlignment="1">
      <alignment/>
    </xf>
    <xf numFmtId="194" fontId="17" fillId="0" borderId="0" xfId="38" applyFont="1" applyBorder="1" applyAlignment="1">
      <alignment/>
    </xf>
    <xf numFmtId="194" fontId="9" fillId="0" borderId="10" xfId="38" applyFont="1" applyBorder="1" applyAlignment="1">
      <alignment/>
    </xf>
    <xf numFmtId="194" fontId="9" fillId="0" borderId="0" xfId="38" applyFont="1" applyBorder="1" applyAlignment="1">
      <alignment/>
    </xf>
    <xf numFmtId="194" fontId="9" fillId="0" borderId="10" xfId="38" applyNumberFormat="1" applyFont="1" applyBorder="1" applyAlignment="1">
      <alignment/>
    </xf>
    <xf numFmtId="14" fontId="87" fillId="0" borderId="12" xfId="0" applyNumberFormat="1" applyFont="1" applyBorder="1" applyAlignment="1" quotePrefix="1">
      <alignment/>
    </xf>
    <xf numFmtId="194" fontId="9" fillId="0" borderId="10" xfId="38" applyFont="1" applyFill="1" applyBorder="1" applyAlignment="1">
      <alignment/>
    </xf>
    <xf numFmtId="0" fontId="0" fillId="0" borderId="12" xfId="0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3" fillId="44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6" fillId="45" borderId="11" xfId="0" applyNumberFormat="1" applyFont="1" applyFill="1" applyBorder="1" applyAlignment="1">
      <alignment horizontal="right" vertical="center" wrapText="1"/>
    </xf>
    <xf numFmtId="195" fontId="91" fillId="45" borderId="11" xfId="0" applyNumberFormat="1" applyFont="1" applyFill="1" applyBorder="1" applyAlignment="1">
      <alignment horizontal="right" vertical="center" wrapText="1"/>
    </xf>
    <xf numFmtId="195" fontId="92" fillId="0" borderId="11" xfId="0" applyNumberFormat="1" applyFont="1" applyFill="1" applyBorder="1" applyAlignment="1">
      <alignment horizontal="right" vertical="center" wrapText="1"/>
    </xf>
    <xf numFmtId="195" fontId="6" fillId="44" borderId="11" xfId="0" applyNumberFormat="1" applyFont="1" applyFill="1" applyBorder="1" applyAlignment="1">
      <alignment horizontal="right" vertical="center" wrapText="1"/>
    </xf>
    <xf numFmtId="195" fontId="43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195" fontId="93" fillId="45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195" fontId="4" fillId="0" borderId="11" xfId="0" applyNumberFormat="1" applyFont="1" applyFill="1" applyBorder="1" applyAlignment="1">
      <alignment horizontal="right" wrapText="1"/>
    </xf>
    <xf numFmtId="195" fontId="43" fillId="0" borderId="11" xfId="0" applyNumberFormat="1" applyFont="1" applyFill="1" applyBorder="1" applyAlignment="1">
      <alignment horizontal="right" wrapText="1"/>
    </xf>
    <xf numFmtId="195" fontId="6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right" wrapText="1"/>
    </xf>
    <xf numFmtId="195" fontId="6" fillId="0" borderId="11" xfId="0" applyNumberFormat="1" applyFont="1" applyFill="1" applyBorder="1" applyAlignment="1">
      <alignment horizontal="right" wrapText="1"/>
    </xf>
    <xf numFmtId="43" fontId="44" fillId="45" borderId="27" xfId="41" applyFont="1" applyFill="1" applyBorder="1" applyAlignment="1">
      <alignment horizontal="right" vertical="center" wrapText="1"/>
    </xf>
    <xf numFmtId="195" fontId="6" fillId="45" borderId="11" xfId="0" applyNumberFormat="1" applyFont="1" applyFill="1" applyBorder="1" applyAlignment="1">
      <alignment horizontal="right" wrapText="1"/>
    </xf>
    <xf numFmtId="195" fontId="6" fillId="0" borderId="11" xfId="0" applyNumberFormat="1" applyFont="1" applyFill="1" applyBorder="1" applyAlignment="1">
      <alignment horizontal="right" vertical="top" wrapText="1"/>
    </xf>
    <xf numFmtId="195" fontId="6" fillId="0" borderId="0" xfId="0" applyNumberFormat="1" applyFont="1" applyFill="1" applyBorder="1" applyAlignment="1">
      <alignment horizontal="right" vertical="top" wrapText="1"/>
    </xf>
    <xf numFmtId="195" fontId="91" fillId="44" borderId="11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wrapText="1"/>
    </xf>
    <xf numFmtId="0" fontId="6" fillId="45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95" fontId="4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40" xfId="0" applyFill="1" applyBorder="1" applyAlignment="1">
      <alignment wrapText="1"/>
    </xf>
    <xf numFmtId="43" fontId="0" fillId="0" borderId="0" xfId="41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2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44" borderId="28" xfId="0" applyFont="1" applyFill="1" applyBorder="1" applyAlignment="1">
      <alignment horizontal="center" vertical="center" wrapText="1"/>
    </xf>
    <xf numFmtId="195" fontId="6" fillId="43" borderId="11" xfId="0" applyNumberFormat="1" applyFont="1" applyFill="1" applyBorder="1" applyAlignment="1">
      <alignment horizontal="right" vertical="center" wrapText="1"/>
    </xf>
    <xf numFmtId="195" fontId="91" fillId="43" borderId="11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wrapText="1"/>
    </xf>
    <xf numFmtId="196" fontId="0" fillId="0" borderId="0" xfId="0" applyNumberFormat="1" applyFill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right" wrapText="1"/>
    </xf>
    <xf numFmtId="195" fontId="91" fillId="45" borderId="11" xfId="0" applyNumberFormat="1" applyFont="1" applyFill="1" applyBorder="1" applyAlignment="1">
      <alignment horizontal="right" wrapText="1"/>
    </xf>
    <xf numFmtId="195" fontId="94" fillId="0" borderId="11" xfId="0" applyNumberFormat="1" applyFont="1" applyFill="1" applyBorder="1" applyAlignment="1">
      <alignment horizontal="right" wrapText="1"/>
    </xf>
    <xf numFmtId="195" fontId="42" fillId="45" borderId="11" xfId="0" applyNumberFormat="1" applyFont="1" applyFill="1" applyBorder="1" applyAlignment="1">
      <alignment horizontal="right" wrapText="1"/>
    </xf>
    <xf numFmtId="0" fontId="6" fillId="44" borderId="11" xfId="0" applyFont="1" applyFill="1" applyBorder="1" applyAlignment="1">
      <alignment horizontal="right" wrapText="1"/>
    </xf>
    <xf numFmtId="195" fontId="6" fillId="44" borderId="11" xfId="0" applyNumberFormat="1" applyFont="1" applyFill="1" applyBorder="1" applyAlignment="1">
      <alignment horizontal="right" wrapText="1"/>
    </xf>
    <xf numFmtId="0" fontId="0" fillId="0" borderId="44" xfId="0" applyFill="1" applyBorder="1" applyAlignment="1">
      <alignment horizontal="center" wrapText="1"/>
    </xf>
    <xf numFmtId="0" fontId="6" fillId="45" borderId="28" xfId="0" applyFont="1" applyFill="1" applyBorder="1" applyAlignment="1">
      <alignment wrapText="1"/>
    </xf>
    <xf numFmtId="0" fontId="37" fillId="0" borderId="35" xfId="0" applyFont="1" applyFill="1" applyBorder="1" applyAlignment="1">
      <alignment vertical="center" wrapText="1"/>
    </xf>
    <xf numFmtId="0" fontId="39" fillId="0" borderId="35" xfId="0" applyFont="1" applyFill="1" applyBorder="1" applyAlignment="1">
      <alignment vertical="center" wrapText="1"/>
    </xf>
    <xf numFmtId="0" fontId="14" fillId="0" borderId="0" xfId="59" applyFont="1" applyAlignment="1">
      <alignment horizontal="center"/>
      <protection/>
    </xf>
    <xf numFmtId="0" fontId="0" fillId="0" borderId="0" xfId="59">
      <alignment/>
      <protection/>
    </xf>
    <xf numFmtId="0" fontId="14" fillId="0" borderId="0" xfId="59" applyFont="1">
      <alignment/>
      <protection/>
    </xf>
    <xf numFmtId="0" fontId="14" fillId="40" borderId="11" xfId="59" applyFont="1" applyFill="1" applyBorder="1" applyAlignment="1">
      <alignment horizontal="center"/>
      <protection/>
    </xf>
    <xf numFmtId="43" fontId="14" fillId="40" borderId="11" xfId="41" applyFont="1" applyFill="1" applyBorder="1" applyAlignment="1">
      <alignment horizontal="center"/>
    </xf>
    <xf numFmtId="40" fontId="14" fillId="40" borderId="11" xfId="41" applyNumberFormat="1" applyFont="1" applyFill="1" applyBorder="1" applyAlignment="1" quotePrefix="1">
      <alignment horizontal="center"/>
    </xf>
    <xf numFmtId="0" fontId="15" fillId="0" borderId="0" xfId="59" applyFont="1" applyBorder="1" applyAlignment="1">
      <alignment horizontal="left"/>
      <protection/>
    </xf>
    <xf numFmtId="0" fontId="14" fillId="0" borderId="12" xfId="59" applyFont="1" applyBorder="1" applyAlignment="1">
      <alignment horizontal="center"/>
      <protection/>
    </xf>
    <xf numFmtId="43" fontId="14" fillId="0" borderId="12" xfId="41" applyFont="1" applyBorder="1" applyAlignment="1">
      <alignment horizontal="center"/>
    </xf>
    <xf numFmtId="40" fontId="14" fillId="0" borderId="12" xfId="41" applyNumberFormat="1" applyFont="1" applyBorder="1" applyAlignment="1" quotePrefix="1">
      <alignment horizontal="center"/>
    </xf>
    <xf numFmtId="0" fontId="13" fillId="0" borderId="0" xfId="59" applyFont="1">
      <alignment/>
      <protection/>
    </xf>
    <xf numFmtId="0" fontId="13" fillId="0" borderId="17" xfId="59" applyFont="1" applyBorder="1" applyAlignment="1" quotePrefix="1">
      <alignment horizontal="center"/>
      <protection/>
    </xf>
    <xf numFmtId="43" fontId="13" fillId="0" borderId="37" xfId="41" applyFont="1" applyBorder="1" applyAlignment="1">
      <alignment horizontal="center"/>
    </xf>
    <xf numFmtId="43" fontId="13" fillId="0" borderId="37" xfId="41" applyFont="1" applyBorder="1" applyAlignment="1">
      <alignment/>
    </xf>
    <xf numFmtId="40" fontId="13" fillId="0" borderId="37" xfId="41" applyNumberFormat="1" applyFont="1" applyBorder="1" applyAlignment="1">
      <alignment/>
    </xf>
    <xf numFmtId="0" fontId="14" fillId="0" borderId="40" xfId="59" applyFont="1" applyBorder="1" applyAlignment="1">
      <alignment/>
      <protection/>
    </xf>
    <xf numFmtId="43" fontId="14" fillId="41" borderId="16" xfId="41" applyFont="1" applyFill="1" applyBorder="1" applyAlignment="1">
      <alignment/>
    </xf>
    <xf numFmtId="40" fontId="14" fillId="41" borderId="16" xfId="41" applyNumberFormat="1" applyFont="1" applyFill="1" applyBorder="1" applyAlignment="1">
      <alignment horizontal="right"/>
    </xf>
    <xf numFmtId="43" fontId="13" fillId="0" borderId="0" xfId="59" applyNumberFormat="1" applyFont="1">
      <alignment/>
      <protection/>
    </xf>
    <xf numFmtId="40" fontId="13" fillId="0" borderId="0" xfId="41" applyNumberFormat="1" applyFont="1" applyAlignment="1">
      <alignment horizontal="center"/>
    </xf>
    <xf numFmtId="0" fontId="13" fillId="0" borderId="37" xfId="59" applyFont="1" applyBorder="1" applyAlignment="1" quotePrefix="1">
      <alignment horizontal="center"/>
      <protection/>
    </xf>
    <xf numFmtId="197" fontId="13" fillId="0" borderId="37" xfId="41" applyNumberFormat="1" applyFont="1" applyBorder="1" applyAlignment="1">
      <alignment/>
    </xf>
    <xf numFmtId="43" fontId="14" fillId="41" borderId="11" xfId="41" applyFont="1" applyFill="1" applyBorder="1" applyAlignment="1">
      <alignment/>
    </xf>
    <xf numFmtId="197" fontId="14" fillId="41" borderId="11" xfId="41" applyNumberFormat="1" applyFont="1" applyFill="1" applyBorder="1" applyAlignment="1">
      <alignment/>
    </xf>
    <xf numFmtId="43" fontId="14" fillId="42" borderId="41" xfId="41" applyFont="1" applyFill="1" applyBorder="1" applyAlignment="1">
      <alignment/>
    </xf>
    <xf numFmtId="40" fontId="13" fillId="0" borderId="0" xfId="41" applyNumberFormat="1" applyFont="1" applyAlignment="1">
      <alignment horizontal="left"/>
    </xf>
    <xf numFmtId="0" fontId="13" fillId="0" borderId="0" xfId="59" applyFont="1" applyAlignment="1">
      <alignment horizontal="center"/>
      <protection/>
    </xf>
    <xf numFmtId="0" fontId="13" fillId="0" borderId="0" xfId="59" applyFont="1" applyAlignment="1">
      <alignment/>
      <protection/>
    </xf>
    <xf numFmtId="43" fontId="13" fillId="0" borderId="0" xfId="41" applyFont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40" borderId="34" xfId="0" applyFont="1" applyFill="1" applyBorder="1" applyAlignment="1">
      <alignment horizontal="center" vertical="center"/>
    </xf>
    <xf numFmtId="0" fontId="11" fillId="40" borderId="32" xfId="0" applyFont="1" applyFill="1" applyBorder="1" applyAlignment="1">
      <alignment horizontal="center" vertical="center" wrapText="1"/>
    </xf>
    <xf numFmtId="0" fontId="11" fillId="40" borderId="32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3" fontId="11" fillId="40" borderId="1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67" applyFont="1" applyAlignment="1">
      <alignment/>
      <protection/>
    </xf>
    <xf numFmtId="0" fontId="16" fillId="0" borderId="0" xfId="67">
      <alignment/>
      <protection/>
    </xf>
    <xf numFmtId="0" fontId="17" fillId="0" borderId="0" xfId="67" applyFont="1" applyAlignment="1">
      <alignment/>
      <protection/>
    </xf>
    <xf numFmtId="0" fontId="9" fillId="0" borderId="28" xfId="67" applyFont="1" applyBorder="1" applyAlignment="1">
      <alignment horizontal="center"/>
      <protection/>
    </xf>
    <xf numFmtId="0" fontId="9" fillId="0" borderId="11" xfId="67" applyFont="1" applyBorder="1" applyAlignment="1">
      <alignment horizontal="right"/>
      <protection/>
    </xf>
    <xf numFmtId="0" fontId="9" fillId="0" borderId="11" xfId="67" applyFont="1" applyBorder="1" applyAlignment="1">
      <alignment horizontal="center"/>
      <protection/>
    </xf>
    <xf numFmtId="0" fontId="10" fillId="0" borderId="46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/>
    </xf>
    <xf numFmtId="43" fontId="1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0" fillId="0" borderId="44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37" xfId="0" applyNumberFormat="1" applyFont="1" applyFill="1" applyBorder="1" applyAlignment="1">
      <alignment horizontal="center"/>
    </xf>
    <xf numFmtId="43" fontId="10" fillId="0" borderId="37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49" fontId="10" fillId="0" borderId="37" xfId="0" applyNumberFormat="1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37" xfId="0" applyFill="1" applyBorder="1" applyAlignment="1">
      <alignment/>
    </xf>
    <xf numFmtId="43" fontId="10" fillId="0" borderId="37" xfId="0" applyNumberFormat="1" applyFont="1" applyBorder="1" applyAlignment="1">
      <alignment/>
    </xf>
    <xf numFmtId="43" fontId="10" fillId="0" borderId="37" xfId="41" applyFont="1" applyBorder="1" applyAlignment="1">
      <alignment/>
    </xf>
    <xf numFmtId="0" fontId="10" fillId="0" borderId="37" xfId="0" applyFont="1" applyFill="1" applyBorder="1" applyAlignment="1">
      <alignment/>
    </xf>
    <xf numFmtId="0" fontId="0" fillId="0" borderId="0" xfId="0" applyBorder="1" applyAlignment="1">
      <alignment/>
    </xf>
    <xf numFmtId="0" fontId="46" fillId="0" borderId="44" xfId="0" applyFont="1" applyBorder="1" applyAlignment="1">
      <alignment/>
    </xf>
    <xf numFmtId="0" fontId="46" fillId="0" borderId="0" xfId="0" applyFont="1" applyBorder="1" applyAlignment="1">
      <alignment/>
    </xf>
    <xf numFmtId="43" fontId="10" fillId="0" borderId="44" xfId="0" applyNumberFormat="1" applyFont="1" applyFill="1" applyBorder="1" applyAlignment="1">
      <alignment/>
    </xf>
    <xf numFmtId="0" fontId="46" fillId="0" borderId="47" xfId="0" applyFont="1" applyBorder="1" applyAlignment="1">
      <alignment/>
    </xf>
    <xf numFmtId="0" fontId="46" fillId="0" borderId="42" xfId="0" applyFont="1" applyBorder="1" applyAlignment="1">
      <alignment/>
    </xf>
    <xf numFmtId="0" fontId="10" fillId="0" borderId="42" xfId="0" applyFont="1" applyFill="1" applyBorder="1" applyAlignment="1">
      <alignment/>
    </xf>
    <xf numFmtId="0" fontId="32" fillId="0" borderId="45" xfId="0" applyFont="1" applyFill="1" applyBorder="1" applyAlignment="1">
      <alignment/>
    </xf>
    <xf numFmtId="49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43" fontId="10" fillId="0" borderId="17" xfId="0" applyNumberFormat="1" applyFont="1" applyFill="1" applyBorder="1" applyAlignment="1">
      <alignment/>
    </xf>
    <xf numFmtId="43" fontId="11" fillId="40" borderId="11" xfId="0" applyNumberFormat="1" applyFont="1" applyFill="1" applyBorder="1" applyAlignment="1">
      <alignment horizontal="right"/>
    </xf>
    <xf numFmtId="0" fontId="11" fillId="0" borderId="4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46" fillId="0" borderId="0" xfId="0" applyFont="1" applyAlignment="1">
      <alignment/>
    </xf>
    <xf numFmtId="194" fontId="9" fillId="38" borderId="11" xfId="38" applyFont="1" applyFill="1" applyBorder="1" applyAlignment="1">
      <alignment/>
    </xf>
    <xf numFmtId="194" fontId="9" fillId="38" borderId="11" xfId="38" applyFont="1" applyFill="1" applyBorder="1" applyAlignment="1">
      <alignment horizontal="center"/>
    </xf>
    <xf numFmtId="0" fontId="88" fillId="38" borderId="11" xfId="0" applyFont="1" applyFill="1" applyBorder="1" applyAlignment="1">
      <alignment horizontal="center"/>
    </xf>
    <xf numFmtId="43" fontId="88" fillId="38" borderId="27" xfId="38" applyNumberFormat="1" applyFont="1" applyFill="1" applyBorder="1" applyAlignment="1">
      <alignment horizontal="center" wrapText="1"/>
    </xf>
    <xf numFmtId="43" fontId="88" fillId="38" borderId="11" xfId="38" applyNumberFormat="1" applyFont="1" applyFill="1" applyBorder="1" applyAlignment="1">
      <alignment/>
    </xf>
    <xf numFmtId="0" fontId="89" fillId="0" borderId="47" xfId="0" applyFont="1" applyBorder="1" applyAlignment="1">
      <alignment/>
    </xf>
    <xf numFmtId="0" fontId="88" fillId="0" borderId="28" xfId="0" applyFont="1" applyFill="1" applyBorder="1" applyAlignment="1">
      <alignment horizontal="center"/>
    </xf>
    <xf numFmtId="0" fontId="10" fillId="0" borderId="13" xfId="58" applyFont="1" applyBorder="1" applyAlignment="1">
      <alignment vertical="top" wrapText="1"/>
      <protection/>
    </xf>
    <xf numFmtId="43" fontId="17" fillId="0" borderId="37" xfId="40" applyNumberFormat="1" applyFont="1" applyBorder="1" applyAlignment="1">
      <alignment horizontal="right" vertical="top" wrapText="1"/>
    </xf>
    <xf numFmtId="43" fontId="17" fillId="0" borderId="37" xfId="40" applyNumberFormat="1" applyFont="1" applyBorder="1" applyAlignment="1">
      <alignment horizontal="center" vertical="top" wrapText="1"/>
    </xf>
    <xf numFmtId="0" fontId="17" fillId="0" borderId="37" xfId="58" applyFont="1" applyBorder="1" applyAlignment="1">
      <alignment vertical="top" wrapText="1"/>
      <protection/>
    </xf>
    <xf numFmtId="43" fontId="17" fillId="0" borderId="37" xfId="40" applyFont="1" applyBorder="1" applyAlignment="1">
      <alignment vertical="top" wrapText="1"/>
    </xf>
    <xf numFmtId="43" fontId="11" fillId="35" borderId="12" xfId="40" applyFont="1" applyFill="1" applyBorder="1" applyAlignment="1">
      <alignment horizontal="center" vertical="center" wrapText="1"/>
    </xf>
    <xf numFmtId="0" fontId="11" fillId="35" borderId="12" xfId="58" applyFont="1" applyFill="1" applyBorder="1" applyAlignment="1">
      <alignment horizontal="center" vertical="center" wrapText="1"/>
      <protection/>
    </xf>
    <xf numFmtId="43" fontId="11" fillId="35" borderId="17" xfId="40" applyFont="1" applyFill="1" applyBorder="1" applyAlignment="1">
      <alignment horizontal="center" vertical="center" wrapText="1"/>
    </xf>
    <xf numFmtId="0" fontId="11" fillId="35" borderId="17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vertical="top" wrapText="1"/>
      <protection/>
    </xf>
    <xf numFmtId="43" fontId="10" fillId="0" borderId="15" xfId="40" applyFont="1" applyBorder="1" applyAlignment="1">
      <alignment vertical="top" wrapText="1"/>
    </xf>
    <xf numFmtId="0" fontId="10" fillId="0" borderId="15" xfId="58" applyFont="1" applyBorder="1" applyAlignment="1">
      <alignment vertical="top" wrapText="1"/>
      <protection/>
    </xf>
    <xf numFmtId="43" fontId="10" fillId="0" borderId="15" xfId="40" applyFont="1" applyBorder="1" applyAlignment="1">
      <alignment horizontal="right" vertical="top" wrapText="1"/>
    </xf>
    <xf numFmtId="43" fontId="10" fillId="0" borderId="13" xfId="40" applyFont="1" applyBorder="1" applyAlignment="1">
      <alignment horizontal="center" vertical="top" wrapText="1"/>
    </xf>
    <xf numFmtId="43" fontId="10" fillId="0" borderId="13" xfId="40" applyFont="1" applyBorder="1" applyAlignment="1">
      <alignment vertical="top" wrapText="1"/>
    </xf>
    <xf numFmtId="43" fontId="10" fillId="0" borderId="13" xfId="40" applyNumberFormat="1" applyFont="1" applyBorder="1" applyAlignment="1">
      <alignment horizontal="right" vertical="top" wrapText="1"/>
    </xf>
    <xf numFmtId="43" fontId="10" fillId="0" borderId="13" xfId="40" applyNumberFormat="1" applyFont="1" applyBorder="1" applyAlignment="1">
      <alignment horizontal="center" vertical="top" wrapText="1"/>
    </xf>
    <xf numFmtId="43" fontId="10" fillId="0" borderId="13" xfId="40" applyFont="1" applyBorder="1" applyAlignment="1">
      <alignment horizontal="right" vertical="top" wrapText="1"/>
    </xf>
    <xf numFmtId="0" fontId="11" fillId="0" borderId="13" xfId="58" applyFont="1" applyBorder="1" applyAlignment="1">
      <alignment vertical="top" wrapText="1"/>
      <protection/>
    </xf>
    <xf numFmtId="0" fontId="10" fillId="0" borderId="13" xfId="58" applyFont="1" applyBorder="1" applyAlignment="1">
      <alignment wrapText="1"/>
      <protection/>
    </xf>
    <xf numFmtId="43" fontId="10" fillId="0" borderId="37" xfId="40" applyFont="1" applyBorder="1" applyAlignment="1">
      <alignment vertical="top" wrapText="1"/>
    </xf>
    <xf numFmtId="0" fontId="10" fillId="0" borderId="40" xfId="58" applyFont="1" applyBorder="1" applyAlignment="1">
      <alignment vertical="top" wrapText="1"/>
      <protection/>
    </xf>
    <xf numFmtId="43" fontId="10" fillId="0" borderId="37" xfId="40" applyNumberFormat="1" applyFont="1" applyBorder="1" applyAlignment="1">
      <alignment horizontal="right" vertical="top" wrapText="1"/>
    </xf>
    <xf numFmtId="43" fontId="10" fillId="0" borderId="37" xfId="40" applyNumberFormat="1" applyFont="1" applyBorder="1" applyAlignment="1">
      <alignment horizontal="center" vertical="top" wrapText="1"/>
    </xf>
    <xf numFmtId="0" fontId="10" fillId="0" borderId="37" xfId="58" applyFont="1" applyBorder="1" applyAlignment="1">
      <alignment vertical="top" wrapText="1"/>
      <protection/>
    </xf>
    <xf numFmtId="0" fontId="11" fillId="0" borderId="18" xfId="58" applyFont="1" applyBorder="1" applyAlignment="1">
      <alignment horizontal="right" vertical="top" wrapText="1"/>
      <protection/>
    </xf>
    <xf numFmtId="43" fontId="11" fillId="0" borderId="16" xfId="40" applyNumberFormat="1" applyFont="1" applyBorder="1" applyAlignment="1">
      <alignment horizontal="right" vertical="top" wrapText="1"/>
    </xf>
    <xf numFmtId="0" fontId="10" fillId="0" borderId="12" xfId="58" applyFont="1" applyBorder="1" applyAlignment="1">
      <alignment vertical="top" wrapText="1"/>
      <protection/>
    </xf>
    <xf numFmtId="43" fontId="11" fillId="0" borderId="16" xfId="40" applyFont="1" applyBorder="1" applyAlignment="1">
      <alignment horizontal="right" vertical="top" wrapText="1"/>
    </xf>
    <xf numFmtId="0" fontId="11" fillId="0" borderId="0" xfId="58" applyFont="1" applyBorder="1" applyAlignment="1">
      <alignment horizontal="right" vertical="top" wrapText="1"/>
      <protection/>
    </xf>
    <xf numFmtId="43" fontId="11" fillId="0" borderId="0" xfId="40" applyNumberFormat="1" applyFont="1" applyBorder="1" applyAlignment="1">
      <alignment horizontal="right" vertical="top" wrapText="1"/>
    </xf>
    <xf numFmtId="0" fontId="10" fillId="0" borderId="0" xfId="58" applyFont="1" applyBorder="1" applyAlignment="1">
      <alignment vertical="top" wrapText="1"/>
      <protection/>
    </xf>
    <xf numFmtId="43" fontId="11" fillId="0" borderId="0" xfId="40" applyFont="1" applyBorder="1" applyAlignment="1">
      <alignment horizontal="right" vertical="top" wrapText="1"/>
    </xf>
    <xf numFmtId="0" fontId="11" fillId="0" borderId="0" xfId="58" applyFont="1" applyBorder="1" applyAlignment="1">
      <alignment horizontal="center" vertical="top" wrapText="1"/>
      <protection/>
    </xf>
    <xf numFmtId="43" fontId="11" fillId="0" borderId="48" xfId="40" applyNumberFormat="1" applyFont="1" applyBorder="1" applyAlignment="1">
      <alignment horizontal="right" vertical="top" wrapText="1"/>
    </xf>
    <xf numFmtId="0" fontId="11" fillId="0" borderId="48" xfId="58" applyFont="1" applyBorder="1" applyAlignment="1">
      <alignment horizontal="right" vertical="top" wrapText="1"/>
      <protection/>
    </xf>
    <xf numFmtId="0" fontId="10" fillId="0" borderId="48" xfId="58" applyFont="1" applyBorder="1" applyAlignment="1">
      <alignment vertical="top" wrapText="1"/>
      <protection/>
    </xf>
    <xf numFmtId="43" fontId="11" fillId="0" borderId="48" xfId="40" applyFont="1" applyBorder="1" applyAlignment="1">
      <alignment horizontal="right" vertical="top" wrapText="1"/>
    </xf>
    <xf numFmtId="43" fontId="11" fillId="0" borderId="49" xfId="40" applyFont="1" applyBorder="1" applyAlignment="1">
      <alignment horizontal="right" vertical="top" wrapText="1"/>
    </xf>
    <xf numFmtId="0" fontId="17" fillId="0" borderId="22" xfId="58" applyFont="1" applyBorder="1" applyAlignment="1">
      <alignment horizontal="center" vertical="top" wrapText="1"/>
      <protection/>
    </xf>
    <xf numFmtId="43" fontId="10" fillId="0" borderId="0" xfId="40" applyFont="1" applyAlignment="1">
      <alignment/>
    </xf>
    <xf numFmtId="0" fontId="10" fillId="0" borderId="0" xfId="58" applyFont="1" applyAlignment="1">
      <alignment horizontal="left"/>
      <protection/>
    </xf>
    <xf numFmtId="43" fontId="17" fillId="0" borderId="22" xfId="40" applyNumberFormat="1" applyFont="1" applyBorder="1" applyAlignment="1">
      <alignment horizontal="right" vertical="top" wrapText="1"/>
    </xf>
    <xf numFmtId="43" fontId="9" fillId="0" borderId="11" xfId="40" applyNumberFormat="1" applyFont="1" applyBorder="1" applyAlignment="1">
      <alignment horizontal="right" vertical="top" wrapText="1"/>
    </xf>
    <xf numFmtId="43" fontId="9" fillId="0" borderId="11" xfId="40" applyFont="1" applyBorder="1" applyAlignment="1">
      <alignment vertical="top" wrapText="1"/>
    </xf>
    <xf numFmtId="0" fontId="17" fillId="0" borderId="22" xfId="58" applyFont="1" applyBorder="1" applyAlignment="1">
      <alignment vertical="top" wrapText="1"/>
      <protection/>
    </xf>
    <xf numFmtId="0" fontId="17" fillId="0" borderId="38" xfId="58" applyFont="1" applyBorder="1" applyAlignment="1">
      <alignment vertical="top" wrapText="1"/>
      <protection/>
    </xf>
    <xf numFmtId="0" fontId="44" fillId="45" borderId="27" xfId="0" applyFont="1" applyFill="1" applyBorder="1" applyAlignment="1">
      <alignment horizontal="right" wrapText="1"/>
    </xf>
    <xf numFmtId="0" fontId="44" fillId="45" borderId="50" xfId="0" applyFont="1" applyFill="1" applyBorder="1" applyAlignment="1">
      <alignment horizontal="right" wrapText="1"/>
    </xf>
    <xf numFmtId="0" fontId="44" fillId="45" borderId="28" xfId="0" applyFont="1" applyFill="1" applyBorder="1" applyAlignment="1">
      <alignment horizontal="right" wrapText="1"/>
    </xf>
    <xf numFmtId="0" fontId="44" fillId="44" borderId="27" xfId="0" applyFont="1" applyFill="1" applyBorder="1" applyAlignment="1">
      <alignment horizontal="right" vertical="center" wrapText="1"/>
    </xf>
    <xf numFmtId="0" fontId="44" fillId="44" borderId="50" xfId="0" applyFont="1" applyFill="1" applyBorder="1" applyAlignment="1">
      <alignment horizontal="right" vertical="center" wrapText="1"/>
    </xf>
    <xf numFmtId="0" fontId="44" fillId="44" borderId="28" xfId="0" applyFont="1" applyFill="1" applyBorder="1" applyAlignment="1">
      <alignment horizontal="right" vertical="center" wrapText="1"/>
    </xf>
    <xf numFmtId="0" fontId="44" fillId="45" borderId="27" xfId="0" applyFont="1" applyFill="1" applyBorder="1" applyAlignment="1">
      <alignment horizontal="right" vertical="center" wrapText="1"/>
    </xf>
    <xf numFmtId="0" fontId="44" fillId="45" borderId="50" xfId="0" applyFont="1" applyFill="1" applyBorder="1" applyAlignment="1">
      <alignment horizontal="right" vertical="center" wrapText="1"/>
    </xf>
    <xf numFmtId="0" fontId="44" fillId="45" borderId="28" xfId="0" applyFont="1" applyFill="1" applyBorder="1" applyAlignment="1">
      <alignment horizontal="right" vertical="center" wrapText="1"/>
    </xf>
    <xf numFmtId="0" fontId="21" fillId="45" borderId="27" xfId="0" applyFont="1" applyFill="1" applyBorder="1" applyAlignment="1">
      <alignment horizontal="right" vertical="center" wrapText="1"/>
    </xf>
    <xf numFmtId="0" fontId="21" fillId="45" borderId="50" xfId="0" applyFont="1" applyFill="1" applyBorder="1" applyAlignment="1">
      <alignment horizontal="right" vertical="center" wrapText="1"/>
    </xf>
    <xf numFmtId="0" fontId="21" fillId="45" borderId="50" xfId="0" applyFont="1" applyFill="1" applyBorder="1" applyAlignment="1">
      <alignment horizontal="right" wrapText="1"/>
    </xf>
    <xf numFmtId="0" fontId="21" fillId="45" borderId="28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right" vertical="center" wrapText="1"/>
    </xf>
    <xf numFmtId="0" fontId="6" fillId="44" borderId="50" xfId="0" applyFont="1" applyFill="1" applyBorder="1" applyAlignment="1">
      <alignment horizontal="right" vertical="center" wrapText="1"/>
    </xf>
    <xf numFmtId="0" fontId="6" fillId="44" borderId="28" xfId="0" applyFont="1" applyFill="1" applyBorder="1" applyAlignment="1">
      <alignment horizontal="right" vertical="center" wrapText="1"/>
    </xf>
    <xf numFmtId="0" fontId="6" fillId="45" borderId="27" xfId="0" applyFont="1" applyFill="1" applyBorder="1" applyAlignment="1">
      <alignment horizontal="right" vertical="center" wrapText="1"/>
    </xf>
    <xf numFmtId="0" fontId="6" fillId="45" borderId="50" xfId="0" applyFont="1" applyFill="1" applyBorder="1" applyAlignment="1">
      <alignment horizontal="right" vertical="center" wrapText="1"/>
    </xf>
    <xf numFmtId="0" fontId="6" fillId="45" borderId="28" xfId="0" applyFont="1" applyFill="1" applyBorder="1" applyAlignment="1">
      <alignment horizontal="right" vertical="center" wrapText="1"/>
    </xf>
    <xf numFmtId="0" fontId="6" fillId="45" borderId="27" xfId="0" applyFont="1" applyFill="1" applyBorder="1" applyAlignment="1">
      <alignment horizontal="right" wrapText="1"/>
    </xf>
    <xf numFmtId="0" fontId="6" fillId="45" borderId="50" xfId="0" applyFont="1" applyFill="1" applyBorder="1" applyAlignment="1">
      <alignment horizontal="right" wrapText="1"/>
    </xf>
    <xf numFmtId="0" fontId="6" fillId="45" borderId="28" xfId="0" applyFont="1" applyFill="1" applyBorder="1" applyAlignment="1">
      <alignment horizontal="right" wrapText="1"/>
    </xf>
    <xf numFmtId="0" fontId="45" fillId="0" borderId="0" xfId="0" applyFont="1" applyAlignment="1">
      <alignment horizontal="center" wrapText="1"/>
    </xf>
    <xf numFmtId="0" fontId="6" fillId="43" borderId="27" xfId="0" applyFont="1" applyFill="1" applyBorder="1" applyAlignment="1">
      <alignment horizontal="right" vertical="center" wrapText="1"/>
    </xf>
    <xf numFmtId="0" fontId="6" fillId="43" borderId="50" xfId="0" applyFont="1" applyFill="1" applyBorder="1" applyAlignment="1">
      <alignment horizontal="right" vertical="center" wrapText="1"/>
    </xf>
    <xf numFmtId="0" fontId="6" fillId="43" borderId="28" xfId="0" applyFont="1" applyFill="1" applyBorder="1" applyAlignment="1">
      <alignment horizontal="right" vertical="center" wrapText="1"/>
    </xf>
    <xf numFmtId="0" fontId="6" fillId="44" borderId="27" xfId="0" applyFont="1" applyFill="1" applyBorder="1" applyAlignment="1">
      <alignment horizontal="right" wrapText="1"/>
    </xf>
    <xf numFmtId="0" fontId="6" fillId="44" borderId="50" xfId="0" applyFont="1" applyFill="1" applyBorder="1" applyAlignment="1">
      <alignment horizontal="right" wrapText="1"/>
    </xf>
    <xf numFmtId="0" fontId="6" fillId="44" borderId="28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1" fillId="0" borderId="0" xfId="58" applyFont="1" applyAlignment="1">
      <alignment horizontal="center"/>
      <protection/>
    </xf>
    <xf numFmtId="0" fontId="10" fillId="0" borderId="0" xfId="58" applyFont="1" applyAlignment="1">
      <alignment horizontal="center" wrapText="1"/>
      <protection/>
    </xf>
    <xf numFmtId="0" fontId="10" fillId="0" borderId="0" xfId="58" applyFont="1" applyAlignment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38" fillId="0" borderId="35" xfId="0" applyFont="1" applyFill="1" applyBorder="1" applyAlignment="1">
      <alignment horizontal="left" vertical="top" wrapText="1"/>
    </xf>
    <xf numFmtId="0" fontId="38" fillId="0" borderId="33" xfId="0" applyFont="1" applyFill="1" applyBorder="1" applyAlignment="1">
      <alignment horizontal="left" vertical="top" wrapText="1"/>
    </xf>
    <xf numFmtId="0" fontId="39" fillId="0" borderId="34" xfId="0" applyFont="1" applyFill="1" applyBorder="1" applyAlignment="1">
      <alignment vertical="center" wrapText="1"/>
    </xf>
    <xf numFmtId="0" fontId="39" fillId="0" borderId="33" xfId="0" applyFont="1" applyFill="1" applyBorder="1" applyAlignment="1">
      <alignment vertical="center" wrapText="1"/>
    </xf>
    <xf numFmtId="0" fontId="38" fillId="38" borderId="34" xfId="0" applyFont="1" applyFill="1" applyBorder="1" applyAlignment="1">
      <alignment horizontal="right" wrapText="1"/>
    </xf>
    <xf numFmtId="0" fontId="38" fillId="38" borderId="35" xfId="0" applyFont="1" applyFill="1" applyBorder="1" applyAlignment="1">
      <alignment horizontal="right" wrapText="1"/>
    </xf>
    <xf numFmtId="0" fontId="38" fillId="38" borderId="33" xfId="0" applyFont="1" applyFill="1" applyBorder="1" applyAlignment="1">
      <alignment horizontal="right" wrapText="1"/>
    </xf>
    <xf numFmtId="0" fontId="38" fillId="39" borderId="34" xfId="0" applyFont="1" applyFill="1" applyBorder="1" applyAlignment="1">
      <alignment horizontal="right" wrapText="1"/>
    </xf>
    <xf numFmtId="0" fontId="38" fillId="39" borderId="35" xfId="0" applyFont="1" applyFill="1" applyBorder="1" applyAlignment="1">
      <alignment horizontal="right" wrapText="1"/>
    </xf>
    <xf numFmtId="0" fontId="38" fillId="39" borderId="33" xfId="0" applyFont="1" applyFill="1" applyBorder="1" applyAlignment="1">
      <alignment horizontal="right" wrapText="1"/>
    </xf>
    <xf numFmtId="0" fontId="95" fillId="0" borderId="0" xfId="0" applyFont="1" applyAlignment="1">
      <alignment horizontal="center" wrapText="1"/>
    </xf>
    <xf numFmtId="0" fontId="38" fillId="36" borderId="51" xfId="0" applyFont="1" applyFill="1" applyBorder="1" applyAlignment="1">
      <alignment horizontal="center" vertical="center" wrapText="1"/>
    </xf>
    <xf numFmtId="0" fontId="38" fillId="36" borderId="5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center" wrapText="1"/>
    </xf>
    <xf numFmtId="0" fontId="38" fillId="36" borderId="53" xfId="0" applyFont="1" applyFill="1" applyBorder="1" applyAlignment="1">
      <alignment horizontal="center" vertical="center" wrapText="1"/>
    </xf>
    <xf numFmtId="0" fontId="38" fillId="36" borderId="5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8" fillId="37" borderId="34" xfId="0" applyFont="1" applyFill="1" applyBorder="1" applyAlignment="1">
      <alignment horizontal="left" vertical="center" wrapText="1"/>
    </xf>
    <xf numFmtId="0" fontId="38" fillId="37" borderId="33" xfId="0" applyFont="1" applyFill="1" applyBorder="1" applyAlignment="1">
      <alignment horizontal="left" vertical="center" wrapText="1"/>
    </xf>
    <xf numFmtId="0" fontId="38" fillId="36" borderId="55" xfId="0" applyFont="1" applyFill="1" applyBorder="1" applyAlignment="1">
      <alignment horizontal="center" vertical="center" wrapText="1"/>
    </xf>
    <xf numFmtId="0" fontId="38" fillId="36" borderId="56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left" vertical="top" wrapText="1"/>
    </xf>
    <xf numFmtId="0" fontId="38" fillId="38" borderId="34" xfId="0" applyFont="1" applyFill="1" applyBorder="1" applyAlignment="1">
      <alignment horizontal="right" vertical="center" wrapText="1"/>
    </xf>
    <xf numFmtId="0" fontId="38" fillId="38" borderId="35" xfId="0" applyFont="1" applyFill="1" applyBorder="1" applyAlignment="1">
      <alignment horizontal="right" vertical="center" wrapText="1"/>
    </xf>
    <xf numFmtId="0" fontId="38" fillId="38" borderId="33" xfId="0" applyFont="1" applyFill="1" applyBorder="1" applyAlignment="1">
      <alignment horizontal="right" vertical="center" wrapText="1"/>
    </xf>
    <xf numFmtId="0" fontId="13" fillId="0" borderId="0" xfId="59" applyFont="1" applyAlignment="1">
      <alignment horizontal="center"/>
      <protection/>
    </xf>
    <xf numFmtId="0" fontId="14" fillId="0" borderId="0" xfId="59" applyFont="1" applyAlignment="1">
      <alignment horizontal="center"/>
      <protection/>
    </xf>
    <xf numFmtId="0" fontId="9" fillId="0" borderId="0" xfId="58" applyFont="1" applyFill="1" applyAlignment="1">
      <alignment horizontal="left"/>
      <protection/>
    </xf>
    <xf numFmtId="0" fontId="18" fillId="0" borderId="0" xfId="58" applyFont="1" applyFill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7" fillId="0" borderId="0" xfId="58" applyFont="1" applyFill="1" applyAlignment="1">
      <alignment horizontal="center"/>
      <protection/>
    </xf>
    <xf numFmtId="0" fontId="17" fillId="0" borderId="0" xfId="58" applyFont="1" applyFill="1" applyBorder="1" applyAlignment="1">
      <alignment horizontal="center"/>
      <protection/>
    </xf>
    <xf numFmtId="43" fontId="17" fillId="0" borderId="0" xfId="40" applyFont="1" applyFill="1" applyAlignment="1">
      <alignment horizontal="center"/>
    </xf>
    <xf numFmtId="43" fontId="17" fillId="0" borderId="42" xfId="4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20" fillId="0" borderId="0" xfId="67" applyFont="1" applyAlignment="1">
      <alignment horizontal="center"/>
      <protection/>
    </xf>
    <xf numFmtId="0" fontId="9" fillId="0" borderId="0" xfId="67" applyFont="1" applyAlignment="1">
      <alignment horizontal="right"/>
      <protection/>
    </xf>
    <xf numFmtId="0" fontId="17" fillId="0" borderId="57" xfId="67" applyFont="1" applyBorder="1" applyAlignment="1">
      <alignment horizontal="center"/>
      <protection/>
    </xf>
    <xf numFmtId="0" fontId="11" fillId="40" borderId="34" xfId="0" applyFont="1" applyFill="1" applyBorder="1" applyAlignment="1">
      <alignment horizontal="center" vertical="center"/>
    </xf>
    <xf numFmtId="0" fontId="11" fillId="40" borderId="35" xfId="0" applyFont="1" applyFill="1" applyBorder="1" applyAlignment="1">
      <alignment horizontal="center" vertical="center"/>
    </xf>
    <xf numFmtId="0" fontId="11" fillId="40" borderId="33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9" fillId="0" borderId="0" xfId="67" applyFont="1" applyBorder="1" applyAlignment="1">
      <alignment horizontal="right"/>
      <protection/>
    </xf>
    <xf numFmtId="0" fontId="9" fillId="0" borderId="27" xfId="67" applyFont="1" applyBorder="1" applyAlignment="1">
      <alignment horizontal="center"/>
      <protection/>
    </xf>
    <xf numFmtId="0" fontId="9" fillId="0" borderId="50" xfId="67" applyFont="1" applyBorder="1" applyAlignment="1">
      <alignment horizontal="center"/>
      <protection/>
    </xf>
    <xf numFmtId="0" fontId="9" fillId="0" borderId="28" xfId="67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58" applyFont="1" applyAlignment="1">
      <alignment horizontal="right"/>
      <protection/>
    </xf>
    <xf numFmtId="0" fontId="9" fillId="0" borderId="0" xfId="58" applyFont="1" applyAlignment="1">
      <alignment horizontal="center" vertical="center"/>
      <protection/>
    </xf>
    <xf numFmtId="0" fontId="9" fillId="34" borderId="12" xfId="58" applyFont="1" applyFill="1" applyBorder="1" applyAlignment="1">
      <alignment horizontal="center" vertical="center"/>
      <protection/>
    </xf>
    <xf numFmtId="0" fontId="9" fillId="34" borderId="17" xfId="58" applyFont="1" applyFill="1" applyBorder="1" applyAlignment="1">
      <alignment horizontal="center" vertical="center"/>
      <protection/>
    </xf>
    <xf numFmtId="43" fontId="9" fillId="34" borderId="12" xfId="40" applyFont="1" applyFill="1" applyBorder="1" applyAlignment="1">
      <alignment horizontal="center" vertical="center"/>
    </xf>
    <xf numFmtId="43" fontId="9" fillId="34" borderId="17" xfId="40" applyFont="1" applyFill="1" applyBorder="1" applyAlignment="1">
      <alignment horizontal="center" vertical="center"/>
    </xf>
    <xf numFmtId="0" fontId="9" fillId="34" borderId="27" xfId="58" applyFont="1" applyFill="1" applyBorder="1" applyAlignment="1">
      <alignment horizontal="center" vertical="center"/>
      <protection/>
    </xf>
    <xf numFmtId="0" fontId="9" fillId="34" borderId="28" xfId="58" applyFont="1" applyFill="1" applyBorder="1" applyAlignment="1">
      <alignment horizontal="center" vertical="center"/>
      <protection/>
    </xf>
    <xf numFmtId="0" fontId="10" fillId="0" borderId="0" xfId="58" applyFont="1" applyAlignment="1">
      <alignment horizontal="left"/>
      <protection/>
    </xf>
    <xf numFmtId="4" fontId="24" fillId="0" borderId="0" xfId="58" applyNumberFormat="1" applyFont="1" applyAlignment="1">
      <alignment horizontal="right"/>
      <protection/>
    </xf>
    <xf numFmtId="0" fontId="29" fillId="0" borderId="0" xfId="58" applyFont="1" applyAlignment="1">
      <alignment horizontal="center"/>
      <protection/>
    </xf>
    <xf numFmtId="43" fontId="11" fillId="0" borderId="0" xfId="40" applyNumberFormat="1" applyFont="1" applyBorder="1" applyAlignment="1">
      <alignment horizontal="center" vertical="top" wrapText="1"/>
    </xf>
    <xf numFmtId="0" fontId="11" fillId="0" borderId="0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43" fontId="11" fillId="35" borderId="11" xfId="40" applyFont="1" applyFill="1" applyBorder="1" applyAlignment="1">
      <alignment horizontal="center" vertical="center" wrapText="1"/>
    </xf>
    <xf numFmtId="0" fontId="9" fillId="0" borderId="0" xfId="58" applyFont="1" applyAlignment="1">
      <alignment horizontal="center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7" xfId="58" applyFont="1" applyBorder="1" applyAlignment="1">
      <alignment horizontal="center" vertical="center" wrapText="1"/>
      <protection/>
    </xf>
    <xf numFmtId="43" fontId="9" fillId="35" borderId="11" xfId="40" applyFont="1" applyFill="1" applyBorder="1" applyAlignment="1">
      <alignment horizontal="center" vertical="center" wrapText="1"/>
    </xf>
    <xf numFmtId="0" fontId="9" fillId="43" borderId="46" xfId="58" applyFont="1" applyFill="1" applyBorder="1" applyAlignment="1">
      <alignment horizontal="center" vertical="center"/>
      <protection/>
    </xf>
    <xf numFmtId="0" fontId="9" fillId="43" borderId="44" xfId="58" applyFont="1" applyFill="1" applyBorder="1" applyAlignment="1">
      <alignment horizontal="center" vertical="center"/>
      <protection/>
    </xf>
    <xf numFmtId="0" fontId="9" fillId="43" borderId="47" xfId="58" applyFont="1" applyFill="1" applyBorder="1" applyAlignment="1">
      <alignment horizontal="center" vertical="center"/>
      <protection/>
    </xf>
    <xf numFmtId="0" fontId="9" fillId="43" borderId="11" xfId="58" applyFont="1" applyFill="1" applyBorder="1" applyAlignment="1">
      <alignment horizontal="center" vertical="center" wrapText="1"/>
      <protection/>
    </xf>
    <xf numFmtId="0" fontId="9" fillId="43" borderId="46" xfId="58" applyFont="1" applyFill="1" applyBorder="1" applyAlignment="1">
      <alignment horizontal="center"/>
      <protection/>
    </xf>
    <xf numFmtId="0" fontId="9" fillId="43" borderId="18" xfId="58" applyFont="1" applyFill="1" applyBorder="1" applyAlignment="1">
      <alignment horizontal="center"/>
      <protection/>
    </xf>
    <xf numFmtId="0" fontId="9" fillId="43" borderId="47" xfId="58" applyFont="1" applyFill="1" applyBorder="1" applyAlignment="1">
      <alignment horizontal="center"/>
      <protection/>
    </xf>
    <xf numFmtId="0" fontId="9" fillId="43" borderId="45" xfId="58" applyFont="1" applyFill="1" applyBorder="1" applyAlignment="1">
      <alignment horizontal="center"/>
      <protection/>
    </xf>
    <xf numFmtId="43" fontId="9" fillId="43" borderId="11" xfId="40" applyFont="1" applyFill="1" applyBorder="1" applyAlignment="1">
      <alignment horizontal="center"/>
    </xf>
    <xf numFmtId="43" fontId="9" fillId="0" borderId="11" xfId="40" applyFont="1" applyBorder="1" applyAlignment="1">
      <alignment horizontal="center"/>
    </xf>
    <xf numFmtId="0" fontId="9" fillId="0" borderId="46" xfId="58" applyFont="1" applyBorder="1" applyAlignment="1">
      <alignment horizontal="center"/>
      <protection/>
    </xf>
    <xf numFmtId="0" fontId="9" fillId="0" borderId="18" xfId="58" applyFont="1" applyBorder="1" applyAlignment="1">
      <alignment horizontal="center"/>
      <protection/>
    </xf>
    <xf numFmtId="0" fontId="9" fillId="0" borderId="0" xfId="58" applyFont="1" applyBorder="1" applyAlignment="1">
      <alignment horizontal="center"/>
      <protection/>
    </xf>
    <xf numFmtId="0" fontId="11" fillId="43" borderId="27" xfId="0" applyFont="1" applyFill="1" applyBorder="1" applyAlignment="1">
      <alignment horizontal="right"/>
    </xf>
    <xf numFmtId="0" fontId="11" fillId="43" borderId="28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9" fillId="0" borderId="47" xfId="58" applyFont="1" applyBorder="1" applyAlignment="1">
      <alignment horizontal="center"/>
      <protection/>
    </xf>
    <xf numFmtId="0" fontId="9" fillId="0" borderId="45" xfId="58" applyFont="1" applyBorder="1" applyAlignment="1">
      <alignment horizontal="center"/>
      <protection/>
    </xf>
    <xf numFmtId="0" fontId="9" fillId="0" borderId="46" xfId="58" applyFont="1" applyBorder="1" applyAlignment="1">
      <alignment horizontal="center" vertical="center"/>
      <protection/>
    </xf>
    <xf numFmtId="0" fontId="9" fillId="0" borderId="44" xfId="58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43" fontId="30" fillId="0" borderId="0" xfId="40" applyFont="1" applyAlignment="1">
      <alignment horizontal="center"/>
    </xf>
    <xf numFmtId="43" fontId="30" fillId="0" borderId="27" xfId="40" applyFont="1" applyBorder="1" applyAlignment="1">
      <alignment horizontal="center" vertical="center" wrapText="1"/>
    </xf>
    <xf numFmtId="43" fontId="30" fillId="0" borderId="28" xfId="40" applyFont="1" applyBorder="1" applyAlignment="1">
      <alignment horizontal="center" vertical="center" wrapText="1"/>
    </xf>
    <xf numFmtId="43" fontId="34" fillId="0" borderId="0" xfId="40" applyFont="1" applyAlignment="1">
      <alignment horizontal="center"/>
    </xf>
    <xf numFmtId="43" fontId="34" fillId="0" borderId="42" xfId="40" applyFont="1" applyBorder="1" applyAlignment="1">
      <alignment horizontal="center"/>
    </xf>
    <xf numFmtId="43" fontId="34" fillId="0" borderId="27" xfId="40" applyFont="1" applyBorder="1" applyAlignment="1">
      <alignment horizontal="center" vertical="center" wrapText="1"/>
    </xf>
    <xf numFmtId="43" fontId="34" fillId="0" borderId="28" xfId="40" applyFont="1" applyBorder="1" applyAlignment="1">
      <alignment horizontal="center" vertical="center" wrapText="1"/>
    </xf>
    <xf numFmtId="43" fontId="34" fillId="0" borderId="11" xfId="4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43" fontId="87" fillId="0" borderId="11" xfId="38" applyNumberFormat="1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87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/>
    </xf>
    <xf numFmtId="43" fontId="87" fillId="0" borderId="11" xfId="38" applyNumberFormat="1" applyFont="1" applyBorder="1" applyAlignment="1">
      <alignment horizontal="center" vertical="center"/>
    </xf>
    <xf numFmtId="0" fontId="88" fillId="38" borderId="12" xfId="0" applyFont="1" applyFill="1" applyBorder="1" applyAlignment="1">
      <alignment horizontal="center" vertical="center"/>
    </xf>
    <xf numFmtId="0" fontId="88" fillId="38" borderId="17" xfId="0" applyFont="1" applyFill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88" fillId="38" borderId="11" xfId="0" applyFont="1" applyFill="1" applyBorder="1" applyAlignment="1">
      <alignment horizontal="center" vertical="center" wrapText="1"/>
    </xf>
    <xf numFmtId="43" fontId="88" fillId="38" borderId="11" xfId="38" applyNumberFormat="1" applyFont="1" applyFill="1" applyBorder="1" applyAlignment="1">
      <alignment horizontal="center" vertical="center"/>
    </xf>
    <xf numFmtId="43" fontId="88" fillId="38" borderId="11" xfId="3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94" fontId="11" fillId="38" borderId="11" xfId="38" applyFont="1" applyFill="1" applyBorder="1" applyAlignment="1">
      <alignment horizontal="center"/>
    </xf>
    <xf numFmtId="194" fontId="11" fillId="38" borderId="11" xfId="38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194" fontId="9" fillId="0" borderId="0" xfId="38" applyFont="1" applyAlignment="1">
      <alignment horizontal="center"/>
    </xf>
    <xf numFmtId="0" fontId="11" fillId="38" borderId="11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/>
    </xf>
    <xf numFmtId="194" fontId="9" fillId="38" borderId="11" xfId="38" applyFont="1" applyFill="1" applyBorder="1" applyAlignment="1">
      <alignment horizontal="center" vertical="center"/>
    </xf>
    <xf numFmtId="194" fontId="9" fillId="38" borderId="11" xfId="38" applyFont="1" applyFill="1" applyBorder="1" applyAlignment="1">
      <alignment horizontal="center"/>
    </xf>
  </cellXfs>
  <cellStyles count="8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Hyperlink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เครื่องหมายจุลภาค 3 2" xfId="43"/>
    <cellStyle name="เครื่องหมายจุลภาค 3 3" xfId="44"/>
    <cellStyle name="เครื่องหมายจุลภาค 3 4" xfId="45"/>
    <cellStyle name="เครื่องหมายจุลภาค 4" xfId="46"/>
    <cellStyle name="เครื่องหมายจุลภาค 4 2" xfId="47"/>
    <cellStyle name="เครื่องหมายจุลภาค 5" xfId="48"/>
    <cellStyle name="เครื่องหมายจุลภาค 5 2" xfId="49"/>
    <cellStyle name="เครื่องหมายจุลภาค 6" xfId="50"/>
    <cellStyle name="เครื่องหมายจุลภาค 7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 2" xfId="58"/>
    <cellStyle name="ปกติ 2 2" xfId="59"/>
    <cellStyle name="ปกติ 3" xfId="60"/>
    <cellStyle name="ปกติ 3 2" xfId="61"/>
    <cellStyle name="ปกติ 3 3" xfId="62"/>
    <cellStyle name="ปกติ 3 4" xfId="63"/>
    <cellStyle name="ปกติ 4" xfId="64"/>
    <cellStyle name="ปกติ 4 2" xfId="65"/>
    <cellStyle name="ปกติ 5" xfId="66"/>
    <cellStyle name="ปกติ 6" xfId="67"/>
    <cellStyle name="ปกติ 7" xfId="68"/>
    <cellStyle name="ปกติ_Sheet1" xfId="69"/>
    <cellStyle name="ป้อนค่า" xfId="70"/>
    <cellStyle name="ปานกลาง" xfId="71"/>
    <cellStyle name="Percent" xfId="72"/>
    <cellStyle name="เปอร์เซ็นต์ 2" xfId="73"/>
    <cellStyle name="เปอร์เซ็นต์ 2 2" xfId="74"/>
    <cellStyle name="เปอร์เซ็นต์ 3" xfId="75"/>
    <cellStyle name="เปอร์เซ็นต์ 3 2" xfId="76"/>
    <cellStyle name="เปอร์เซ็นต์ 3 3" xfId="77"/>
    <cellStyle name="เปอร์เซ็นต์ 3 4" xfId="78"/>
    <cellStyle name="เปอร์เซ็นต์ 4" xfId="79"/>
    <cellStyle name="เปอร์เซ็นต์ 4 2" xfId="80"/>
    <cellStyle name="เปอร์เซ็นต์ 5" xfId="81"/>
    <cellStyle name="ผลรวม" xfId="82"/>
    <cellStyle name="แย่" xfId="83"/>
    <cellStyle name="ส่วนที่ถูกเน้น1" xfId="84"/>
    <cellStyle name="ส่วนที่ถูกเน้น2" xfId="85"/>
    <cellStyle name="ส่วนที่ถูกเน้น3" xfId="86"/>
    <cellStyle name="ส่วนที่ถูกเน้น4" xfId="87"/>
    <cellStyle name="ส่วนที่ถูกเน้น5" xfId="88"/>
    <cellStyle name="ส่วนที่ถูกเน้น6" xfId="89"/>
    <cellStyle name="แสดงผล" xfId="90"/>
    <cellStyle name="หมายเหตุ" xfId="91"/>
    <cellStyle name="หัวเรื่อง 1" xfId="92"/>
    <cellStyle name="หัวเรื่อง 2" xfId="93"/>
    <cellStyle name="หัวเรื่อง 3" xfId="94"/>
    <cellStyle name="หัวเรื่อง 4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19;&#3633;&#3610;-&#3592;&#3656;&#3634;&#3618;&#3611;&#3637;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85;&#3634;&#3619;&#3648;&#3591;&#3636;&#3609;&#3611;&#3637;%2057\&#3605;&#3634;&#3619;&#3634;&#3591;&#3592;&#3656;&#3634;&#3618;&#3611;&#3637;%20255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85;&#3634;&#3619;&#3648;&#3591;&#3636;&#3609;&#3611;&#3637;%2057\&#3611;&#3636;&#3604;&#3591;&#3610;&#3611;&#3637;%20&#3626;&#3605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ภูมิ2"/>
      <sheetName val="แผนภูมิ1"/>
      <sheetName val="รายงานรับ-จ่ายจริง"/>
      <sheetName val="งบทดลอง"/>
      <sheetName val="งบกระทบยอด"/>
      <sheetName val="หมายเหตุ 3"/>
      <sheetName val="หมายเหตุ4"/>
      <sheetName val="หมายเหตุ7"/>
      <sheetName val="หมายเหตุ 6"/>
      <sheetName val="รายการทำการ"/>
      <sheetName val="Sheet2"/>
    </sheetNames>
    <sheetDataSet>
      <sheetData sheetId="9">
        <row r="7">
          <cell r="F7">
            <v>479685.79</v>
          </cell>
        </row>
        <row r="8">
          <cell r="F8">
            <v>22454952.86</v>
          </cell>
        </row>
        <row r="9">
          <cell r="F9">
            <v>2800056.31</v>
          </cell>
        </row>
        <row r="10">
          <cell r="F10">
            <v>6303471.52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รวม"/>
      <sheetName val="ปลัด"/>
      <sheetName val="คลัง"/>
      <sheetName val="ช่าง"/>
      <sheetName val="รายรับ"/>
      <sheetName val="เงินอุดหนุเฉพาะกิจ"/>
      <sheetName val="Sheet2"/>
    </sheetNames>
    <sheetDataSet>
      <sheetData sheetId="1">
        <row r="8">
          <cell r="G8">
            <v>-34000</v>
          </cell>
          <cell r="H8">
            <v>479165</v>
          </cell>
        </row>
        <row r="9">
          <cell r="G9">
            <v>0</v>
          </cell>
          <cell r="H9">
            <v>39327</v>
          </cell>
        </row>
        <row r="10">
          <cell r="G10">
            <v>0</v>
          </cell>
          <cell r="H10">
            <v>39327</v>
          </cell>
        </row>
        <row r="11">
          <cell r="G11">
            <v>0</v>
          </cell>
          <cell r="H11">
            <v>77520</v>
          </cell>
        </row>
        <row r="12">
          <cell r="G12">
            <v>25360</v>
          </cell>
          <cell r="H12">
            <v>1236960</v>
          </cell>
        </row>
        <row r="14">
          <cell r="F14">
            <v>1520800</v>
          </cell>
          <cell r="G14">
            <v>-340000</v>
          </cell>
          <cell r="H14">
            <v>1175996</v>
          </cell>
        </row>
        <row r="15">
          <cell r="F15">
            <v>322470</v>
          </cell>
          <cell r="G15">
            <v>-85000</v>
          </cell>
          <cell r="H15">
            <v>233630</v>
          </cell>
        </row>
        <row r="16">
          <cell r="F16">
            <v>120000</v>
          </cell>
          <cell r="G16">
            <v>10000</v>
          </cell>
          <cell r="H16">
            <v>128216</v>
          </cell>
        </row>
        <row r="17">
          <cell r="G17">
            <v>-27000</v>
          </cell>
          <cell r="H17">
            <v>106620</v>
          </cell>
        </row>
        <row r="18">
          <cell r="G18">
            <v>-30000</v>
          </cell>
          <cell r="H18">
            <v>18000</v>
          </cell>
        </row>
        <row r="19">
          <cell r="F19">
            <v>331400</v>
          </cell>
          <cell r="G19">
            <v>40000</v>
          </cell>
          <cell r="H19">
            <v>345420</v>
          </cell>
        </row>
        <row r="20">
          <cell r="F20">
            <v>148000</v>
          </cell>
          <cell r="H20">
            <v>132840</v>
          </cell>
        </row>
        <row r="22">
          <cell r="F22">
            <v>297160</v>
          </cell>
          <cell r="G22">
            <v>479880</v>
          </cell>
          <cell r="H22">
            <v>702353</v>
          </cell>
        </row>
        <row r="23">
          <cell r="F23">
            <v>35000</v>
          </cell>
          <cell r="G23">
            <v>-14000</v>
          </cell>
          <cell r="H23">
            <v>20280</v>
          </cell>
        </row>
        <row r="24">
          <cell r="F24">
            <v>46800</v>
          </cell>
          <cell r="G24">
            <v>4550</v>
          </cell>
          <cell r="H24">
            <v>51350</v>
          </cell>
        </row>
        <row r="25">
          <cell r="F25">
            <v>30000</v>
          </cell>
          <cell r="G25">
            <v>-25550</v>
          </cell>
          <cell r="H25">
            <v>0</v>
          </cell>
        </row>
        <row r="26">
          <cell r="F26">
            <v>120000</v>
          </cell>
          <cell r="G26">
            <v>-96300</v>
          </cell>
        </row>
        <row r="28">
          <cell r="F28">
            <v>425000</v>
          </cell>
          <cell r="G28">
            <v>0</v>
          </cell>
          <cell r="H28">
            <v>148995</v>
          </cell>
        </row>
        <row r="29">
          <cell r="F29">
            <v>37000</v>
          </cell>
          <cell r="H29">
            <v>35000</v>
          </cell>
        </row>
        <row r="30">
          <cell r="H30">
            <v>191550</v>
          </cell>
        </row>
        <row r="31">
          <cell r="F31">
            <v>300000</v>
          </cell>
          <cell r="G31">
            <v>-150000</v>
          </cell>
          <cell r="H31">
            <v>142638</v>
          </cell>
        </row>
        <row r="32">
          <cell r="H32">
            <v>0</v>
          </cell>
        </row>
        <row r="33">
          <cell r="H33">
            <v>10000</v>
          </cell>
        </row>
        <row r="34">
          <cell r="H34">
            <v>1000</v>
          </cell>
        </row>
        <row r="35">
          <cell r="H35">
            <v>0</v>
          </cell>
        </row>
        <row r="36">
          <cell r="H36">
            <v>3000</v>
          </cell>
        </row>
        <row r="37">
          <cell r="H37">
            <v>19795</v>
          </cell>
        </row>
        <row r="38">
          <cell r="H38">
            <v>0</v>
          </cell>
        </row>
        <row r="40">
          <cell r="F40">
            <v>250000</v>
          </cell>
          <cell r="H40">
            <v>107779.02</v>
          </cell>
        </row>
        <row r="42">
          <cell r="F42">
            <v>40000</v>
          </cell>
          <cell r="H42">
            <v>35376</v>
          </cell>
        </row>
        <row r="43">
          <cell r="F43">
            <v>2500</v>
          </cell>
          <cell r="H43">
            <v>13155</v>
          </cell>
        </row>
        <row r="44">
          <cell r="F44">
            <v>10000</v>
          </cell>
          <cell r="H44">
            <v>9841</v>
          </cell>
        </row>
        <row r="45">
          <cell r="F45">
            <v>250000</v>
          </cell>
          <cell r="H45">
            <v>211479.8</v>
          </cell>
        </row>
        <row r="46">
          <cell r="F46">
            <v>10000</v>
          </cell>
          <cell r="H46">
            <v>0</v>
          </cell>
        </row>
        <row r="47">
          <cell r="F47">
            <v>30000</v>
          </cell>
          <cell r="H47">
            <v>25308</v>
          </cell>
        </row>
        <row r="48">
          <cell r="H48">
            <v>9600</v>
          </cell>
        </row>
        <row r="50">
          <cell r="G50">
            <v>40000</v>
          </cell>
        </row>
        <row r="52">
          <cell r="H52">
            <v>5557</v>
          </cell>
        </row>
        <row r="54">
          <cell r="H54">
            <v>5900</v>
          </cell>
        </row>
        <row r="59">
          <cell r="G59">
            <v>540000</v>
          </cell>
          <cell r="H59">
            <v>422083</v>
          </cell>
        </row>
        <row r="62">
          <cell r="H62">
            <v>100600</v>
          </cell>
        </row>
        <row r="73">
          <cell r="H73">
            <v>681660</v>
          </cell>
        </row>
        <row r="78">
          <cell r="H78">
            <v>3820000</v>
          </cell>
        </row>
        <row r="81">
          <cell r="G81">
            <v>-80000</v>
          </cell>
        </row>
        <row r="86">
          <cell r="H86">
            <v>100000</v>
          </cell>
        </row>
        <row r="91">
          <cell r="H91">
            <v>24095</v>
          </cell>
        </row>
        <row r="92">
          <cell r="H92">
            <v>55300</v>
          </cell>
        </row>
        <row r="95">
          <cell r="H95">
            <v>29870</v>
          </cell>
        </row>
        <row r="101">
          <cell r="H101">
            <v>178660</v>
          </cell>
        </row>
        <row r="105">
          <cell r="H105">
            <v>39400</v>
          </cell>
        </row>
        <row r="108">
          <cell r="H108">
            <v>30400</v>
          </cell>
        </row>
        <row r="115">
          <cell r="H115">
            <v>84336</v>
          </cell>
        </row>
        <row r="116">
          <cell r="H116">
            <v>6000</v>
          </cell>
        </row>
        <row r="117">
          <cell r="H117">
            <v>231400</v>
          </cell>
        </row>
        <row r="118">
          <cell r="H118">
            <v>252550</v>
          </cell>
        </row>
      </sheetData>
      <sheetData sheetId="2">
        <row r="14">
          <cell r="F14">
            <v>942000</v>
          </cell>
          <cell r="G14">
            <v>-220000</v>
          </cell>
          <cell r="H14">
            <v>667926</v>
          </cell>
        </row>
        <row r="15">
          <cell r="F15">
            <v>86900</v>
          </cell>
          <cell r="G15">
            <v>0</v>
          </cell>
          <cell r="H15">
            <v>71710</v>
          </cell>
        </row>
        <row r="16">
          <cell r="F16">
            <v>42000</v>
          </cell>
          <cell r="G16">
            <v>20000</v>
          </cell>
          <cell r="H16">
            <v>61016</v>
          </cell>
        </row>
        <row r="17">
          <cell r="F17">
            <v>207900</v>
          </cell>
          <cell r="G17">
            <v>20000</v>
          </cell>
          <cell r="H17">
            <v>222425</v>
          </cell>
        </row>
        <row r="18">
          <cell r="F18">
            <v>54600</v>
          </cell>
          <cell r="H18">
            <v>45490</v>
          </cell>
        </row>
        <row r="20">
          <cell r="F20">
            <v>203160</v>
          </cell>
          <cell r="G20">
            <v>60000</v>
          </cell>
          <cell r="H20">
            <v>230734</v>
          </cell>
        </row>
        <row r="21">
          <cell r="F21">
            <v>35000</v>
          </cell>
          <cell r="G21">
            <v>-30000</v>
          </cell>
          <cell r="H21">
            <v>3780</v>
          </cell>
        </row>
        <row r="22">
          <cell r="F22">
            <v>46800</v>
          </cell>
          <cell r="G22">
            <v>9300</v>
          </cell>
          <cell r="H22">
            <v>56100</v>
          </cell>
        </row>
        <row r="23">
          <cell r="F23">
            <v>30000</v>
          </cell>
          <cell r="G23">
            <v>-300</v>
          </cell>
          <cell r="H23">
            <v>6506</v>
          </cell>
        </row>
        <row r="24">
          <cell r="F24">
            <v>100000</v>
          </cell>
          <cell r="G24">
            <v>-79000</v>
          </cell>
        </row>
        <row r="26">
          <cell r="F26">
            <v>110000</v>
          </cell>
          <cell r="G26">
            <v>0</v>
          </cell>
          <cell r="H26">
            <v>8100</v>
          </cell>
        </row>
        <row r="27">
          <cell r="F27">
            <v>80000</v>
          </cell>
          <cell r="H27">
            <v>8526</v>
          </cell>
        </row>
        <row r="28">
          <cell r="F28">
            <v>35000</v>
          </cell>
          <cell r="H28">
            <v>500</v>
          </cell>
        </row>
        <row r="30">
          <cell r="F30">
            <v>30000</v>
          </cell>
          <cell r="H30">
            <v>27106</v>
          </cell>
        </row>
        <row r="31">
          <cell r="F31">
            <v>30000</v>
          </cell>
          <cell r="H31">
            <v>19100</v>
          </cell>
        </row>
        <row r="33">
          <cell r="G33">
            <v>220000</v>
          </cell>
          <cell r="H33">
            <v>161614</v>
          </cell>
        </row>
      </sheetData>
      <sheetData sheetId="3">
        <row r="12">
          <cell r="F12">
            <v>488300</v>
          </cell>
          <cell r="G12">
            <v>-33000</v>
          </cell>
          <cell r="H12">
            <v>454525</v>
          </cell>
        </row>
        <row r="13">
          <cell r="F13">
            <v>86900</v>
          </cell>
          <cell r="G13">
            <v>-59000</v>
          </cell>
          <cell r="H13">
            <v>27125</v>
          </cell>
        </row>
        <row r="14">
          <cell r="F14">
            <v>42000</v>
          </cell>
          <cell r="G14">
            <v>20000</v>
          </cell>
          <cell r="H14">
            <v>61016</v>
          </cell>
        </row>
        <row r="15">
          <cell r="F15">
            <v>518420</v>
          </cell>
          <cell r="G15">
            <v>40000</v>
          </cell>
          <cell r="H15">
            <v>548910</v>
          </cell>
        </row>
        <row r="16">
          <cell r="F16">
            <v>100700</v>
          </cell>
          <cell r="H16">
            <v>77400</v>
          </cell>
        </row>
        <row r="18">
          <cell r="F18">
            <v>193150</v>
          </cell>
          <cell r="G18">
            <v>85000</v>
          </cell>
          <cell r="H18">
            <v>257627</v>
          </cell>
        </row>
        <row r="19">
          <cell r="F19">
            <v>50000</v>
          </cell>
          <cell r="G19">
            <v>-44000</v>
          </cell>
          <cell r="H19">
            <v>5040</v>
          </cell>
        </row>
        <row r="20">
          <cell r="F20">
            <v>20000</v>
          </cell>
          <cell r="G20">
            <v>0</v>
          </cell>
          <cell r="H20">
            <v>0</v>
          </cell>
        </row>
        <row r="21">
          <cell r="F21">
            <v>30000</v>
          </cell>
          <cell r="G21">
            <v>-20000</v>
          </cell>
          <cell r="H21">
            <v>7297.75</v>
          </cell>
        </row>
        <row r="22">
          <cell r="F22">
            <v>100000</v>
          </cell>
          <cell r="G22">
            <v>-95000</v>
          </cell>
        </row>
        <row r="24">
          <cell r="F24">
            <v>288000</v>
          </cell>
          <cell r="G24">
            <v>99500</v>
          </cell>
          <cell r="H24">
            <v>114200</v>
          </cell>
        </row>
        <row r="25">
          <cell r="F25">
            <v>80000</v>
          </cell>
          <cell r="G25">
            <v>-75000</v>
          </cell>
          <cell r="H25">
            <v>3950</v>
          </cell>
        </row>
        <row r="26">
          <cell r="F26">
            <v>230000</v>
          </cell>
          <cell r="H26">
            <v>217590.1</v>
          </cell>
        </row>
        <row r="28">
          <cell r="F28">
            <v>25000</v>
          </cell>
          <cell r="H28">
            <v>6280</v>
          </cell>
        </row>
        <row r="29">
          <cell r="F29">
            <v>3000</v>
          </cell>
          <cell r="H29">
            <v>0</v>
          </cell>
        </row>
        <row r="30">
          <cell r="F30">
            <v>500000</v>
          </cell>
          <cell r="H30">
            <v>523560</v>
          </cell>
        </row>
        <row r="31">
          <cell r="F31">
            <v>550000</v>
          </cell>
          <cell r="H31">
            <v>323224</v>
          </cell>
        </row>
        <row r="32">
          <cell r="F32">
            <v>20000</v>
          </cell>
          <cell r="H32">
            <v>30780</v>
          </cell>
        </row>
        <row r="34">
          <cell r="H34">
            <v>927000</v>
          </cell>
        </row>
        <row r="35">
          <cell r="H35">
            <v>138500</v>
          </cell>
        </row>
        <row r="36">
          <cell r="H36">
            <v>422540</v>
          </cell>
        </row>
        <row r="37">
          <cell r="H37">
            <v>927500</v>
          </cell>
        </row>
        <row r="38">
          <cell r="H38">
            <v>928000</v>
          </cell>
        </row>
        <row r="39">
          <cell r="H39">
            <v>926500</v>
          </cell>
        </row>
        <row r="40">
          <cell r="H40">
            <v>926500</v>
          </cell>
        </row>
        <row r="41">
          <cell r="H41">
            <v>180500</v>
          </cell>
        </row>
        <row r="42">
          <cell r="H42">
            <v>740000</v>
          </cell>
        </row>
        <row r="43">
          <cell r="H43">
            <v>927000</v>
          </cell>
        </row>
        <row r="44">
          <cell r="H44">
            <v>183300</v>
          </cell>
        </row>
        <row r="46">
          <cell r="G46">
            <v>191000</v>
          </cell>
          <cell r="H46">
            <v>162495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รวม 55"/>
      <sheetName val="รายจ่ายปลัด"/>
      <sheetName val="รายจ่ายคลัง"/>
      <sheetName val="รายจ่ายช่าง"/>
      <sheetName val="สรุปรับ-จ่าย"/>
      <sheetName val="สรุปเงินอุดหนุนเฉพาะกิจ"/>
      <sheetName val="อุดหนุนเฉพาะกิจ"/>
      <sheetName val="งบแสดงฐานะการเงิน"/>
      <sheetName val="งบทดลองหลังปิดบัญชี"/>
      <sheetName val="หมายเหตุ7"/>
      <sheetName val="หมายเหตุ 5"/>
      <sheetName val="หมายเหตุ 4"/>
      <sheetName val="หมายเหตุ 2"/>
      <sheetName val="งบทรัพย์สิน"/>
      <sheetName val="หมายเหตุ 9"/>
      <sheetName val="หมายเหตุ9.1"/>
      <sheetName val="ทรัพย์สิน"/>
      <sheetName val="กระดาษทำการ"/>
      <sheetName val="งบแสดงผลการดำเนินงานจากรับ"/>
      <sheetName val="งบแสดงผลการดำเนินงานจากเงินสะสม"/>
      <sheetName val="งบแสดงผลการดำเนินงานจากทุนสำรอง"/>
      <sheetName val="รายงานรายจ่ายเงินสะสม"/>
      <sheetName val="รายงานรายจ่ายทุนสำรองเงินสะสม"/>
      <sheetName val="รายงานที่ได้รับอนุมัติเงินสะสม"/>
      <sheetName val="รายงานที่ได้รับอนุมัติเงินทุน"/>
      <sheetName val="Sheet1"/>
    </sheetNames>
    <sheetDataSet>
      <sheetData sheetId="6">
        <row r="16">
          <cell r="F16">
            <v>6169604</v>
          </cell>
          <cell r="G16">
            <v>6169604</v>
          </cell>
        </row>
        <row r="22">
          <cell r="F22">
            <v>809585</v>
          </cell>
          <cell r="G22">
            <v>809585</v>
          </cell>
        </row>
        <row r="25">
          <cell r="F25">
            <v>35000</v>
          </cell>
          <cell r="G25">
            <v>35000</v>
          </cell>
        </row>
        <row r="28">
          <cell r="F28">
            <v>99488</v>
          </cell>
          <cell r="G28">
            <v>99488</v>
          </cell>
        </row>
        <row r="32">
          <cell r="F32">
            <v>180000</v>
          </cell>
          <cell r="G32">
            <v>180000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SheetLayoutView="100" workbookViewId="0" topLeftCell="A1">
      <selection activeCell="D14" sqref="D14"/>
    </sheetView>
  </sheetViews>
  <sheetFormatPr defaultColWidth="9.140625" defaultRowHeight="12.75"/>
  <cols>
    <col min="1" max="1" width="7.8515625" style="350" customWidth="1"/>
    <col min="2" max="2" width="21.421875" style="4" customWidth="1"/>
    <col min="3" max="3" width="21.57421875" style="4" customWidth="1"/>
    <col min="4" max="4" width="31.421875" style="4" customWidth="1"/>
    <col min="5" max="8" width="14.7109375" style="4" customWidth="1"/>
    <col min="9" max="9" width="0.13671875" style="4" customWidth="1"/>
    <col min="10" max="10" width="12.8515625" style="4" bestFit="1" customWidth="1"/>
    <col min="11" max="16384" width="9.140625" style="4" customWidth="1"/>
  </cols>
  <sheetData>
    <row r="1" spans="1:9" ht="0.75" customHeight="1">
      <c r="A1" s="346"/>
      <c r="B1" s="1"/>
      <c r="C1" s="1"/>
      <c r="D1" s="1"/>
      <c r="E1" s="1"/>
      <c r="F1" s="1"/>
      <c r="G1" s="1"/>
      <c r="H1" s="1"/>
      <c r="I1" s="1"/>
    </row>
    <row r="2" spans="1:9" ht="18" customHeight="1">
      <c r="A2" s="570" t="s">
        <v>523</v>
      </c>
      <c r="B2" s="570"/>
      <c r="C2" s="570"/>
      <c r="D2" s="570"/>
      <c r="E2" s="570"/>
      <c r="F2" s="570"/>
      <c r="G2" s="570"/>
      <c r="H2" s="570"/>
      <c r="I2" s="347"/>
    </row>
    <row r="3" spans="1:9" ht="18" customHeight="1">
      <c r="A3" s="570" t="s">
        <v>1</v>
      </c>
      <c r="B3" s="570"/>
      <c r="C3" s="570"/>
      <c r="D3" s="570"/>
      <c r="E3" s="570"/>
      <c r="F3" s="570"/>
      <c r="G3" s="570"/>
      <c r="H3" s="570"/>
      <c r="I3" s="347"/>
    </row>
    <row r="4" spans="1:9" ht="18" customHeight="1">
      <c r="A4" s="570" t="s">
        <v>2</v>
      </c>
      <c r="B4" s="570"/>
      <c r="C4" s="570"/>
      <c r="D4" s="570"/>
      <c r="E4" s="570"/>
      <c r="F4" s="570"/>
      <c r="G4" s="570"/>
      <c r="H4" s="570"/>
      <c r="I4" s="347"/>
    </row>
    <row r="5" spans="1:9" ht="0.75" customHeight="1">
      <c r="A5" s="348"/>
      <c r="B5" s="3"/>
      <c r="C5" s="3"/>
      <c r="D5" s="3"/>
      <c r="E5" s="3"/>
      <c r="F5" s="3"/>
      <c r="G5" s="3"/>
      <c r="H5" s="3"/>
      <c r="I5" s="2"/>
    </row>
    <row r="6" spans="1:9" ht="45" customHeight="1">
      <c r="A6" s="349" t="s">
        <v>96</v>
      </c>
      <c r="B6" s="349" t="s">
        <v>4</v>
      </c>
      <c r="C6" s="349" t="s">
        <v>5</v>
      </c>
      <c r="D6" s="349" t="s">
        <v>6</v>
      </c>
      <c r="E6" s="349" t="s">
        <v>7</v>
      </c>
      <c r="F6" s="349" t="s">
        <v>524</v>
      </c>
      <c r="G6" s="349" t="s">
        <v>8</v>
      </c>
      <c r="H6" s="349" t="s">
        <v>9</v>
      </c>
      <c r="I6" s="2"/>
    </row>
    <row r="7" spans="1:9" ht="24.75" customHeight="1">
      <c r="A7" s="350">
        <v>1</v>
      </c>
      <c r="B7" s="351" t="s">
        <v>11</v>
      </c>
      <c r="C7" s="351" t="s">
        <v>12</v>
      </c>
      <c r="D7" s="352"/>
      <c r="E7" s="353">
        <v>514080</v>
      </c>
      <c r="F7" s="353">
        <f>'[2]ปลัด'!G8</f>
        <v>-34000</v>
      </c>
      <c r="G7" s="353">
        <f>'[2]ปลัด'!H8</f>
        <v>479165</v>
      </c>
      <c r="H7" s="353">
        <f>E7+F7-G7</f>
        <v>915</v>
      </c>
      <c r="I7" s="2"/>
    </row>
    <row r="8" spans="1:9" ht="27">
      <c r="A8" s="350">
        <v>2</v>
      </c>
      <c r="B8" s="351" t="s">
        <v>11</v>
      </c>
      <c r="C8" s="351" t="s">
        <v>13</v>
      </c>
      <c r="D8" s="352"/>
      <c r="E8" s="353">
        <v>42120</v>
      </c>
      <c r="F8" s="353">
        <f>'[2]ปลัด'!G9</f>
        <v>0</v>
      </c>
      <c r="G8" s="353">
        <f>'[2]ปลัด'!H9</f>
        <v>39327</v>
      </c>
      <c r="H8" s="353">
        <f>E8+F8-G8</f>
        <v>2793</v>
      </c>
      <c r="I8" s="2"/>
    </row>
    <row r="9" spans="1:9" ht="27">
      <c r="A9" s="350">
        <v>3</v>
      </c>
      <c r="B9" s="351" t="s">
        <v>11</v>
      </c>
      <c r="C9" s="351" t="s">
        <v>14</v>
      </c>
      <c r="D9" s="352"/>
      <c r="E9" s="353">
        <v>42120</v>
      </c>
      <c r="F9" s="353">
        <f>'[2]ปลัด'!G10</f>
        <v>0</v>
      </c>
      <c r="G9" s="353">
        <f>'[2]ปลัด'!H10</f>
        <v>39327</v>
      </c>
      <c r="H9" s="353">
        <f>E9+F9-G9</f>
        <v>2793</v>
      </c>
      <c r="I9" s="2"/>
    </row>
    <row r="10" spans="1:9" ht="40.5">
      <c r="A10" s="350">
        <v>4</v>
      </c>
      <c r="B10" s="351" t="s">
        <v>11</v>
      </c>
      <c r="C10" s="351" t="s">
        <v>525</v>
      </c>
      <c r="D10" s="352"/>
      <c r="E10" s="353">
        <v>86400</v>
      </c>
      <c r="F10" s="353">
        <f>'[2]ปลัด'!G11</f>
        <v>0</v>
      </c>
      <c r="G10" s="353">
        <f>'[2]ปลัด'!H11</f>
        <v>77520</v>
      </c>
      <c r="H10" s="353">
        <f>E10+F10-G10</f>
        <v>8880</v>
      </c>
      <c r="I10" s="2"/>
    </row>
    <row r="11" spans="1:9" ht="27">
      <c r="A11" s="350">
        <v>5</v>
      </c>
      <c r="B11" s="351" t="s">
        <v>11</v>
      </c>
      <c r="C11" s="351" t="s">
        <v>526</v>
      </c>
      <c r="D11" s="352"/>
      <c r="E11" s="353">
        <v>1211600</v>
      </c>
      <c r="F11" s="353">
        <f>'[2]ปลัด'!G12</f>
        <v>25360</v>
      </c>
      <c r="G11" s="353">
        <f>'[2]ปลัด'!H12</f>
        <v>1236960</v>
      </c>
      <c r="H11" s="353">
        <f>E11+F11-G11</f>
        <v>0</v>
      </c>
      <c r="I11" s="2"/>
    </row>
    <row r="12" spans="1:9" ht="24.75" customHeight="1">
      <c r="A12" s="563" t="s">
        <v>527</v>
      </c>
      <c r="B12" s="564"/>
      <c r="C12" s="564"/>
      <c r="D12" s="565"/>
      <c r="E12" s="354">
        <f>SUM(E7:E11)</f>
        <v>1896320</v>
      </c>
      <c r="F12" s="354">
        <f>SUM(F7:F11)</f>
        <v>-8640</v>
      </c>
      <c r="G12" s="355">
        <f>SUM(G7:G11)</f>
        <v>1872299</v>
      </c>
      <c r="H12" s="354">
        <f>SUM(H7:H11)</f>
        <v>15381</v>
      </c>
      <c r="I12" s="2"/>
    </row>
    <row r="13" spans="1:9" ht="27" customHeight="1">
      <c r="A13" s="350">
        <v>6</v>
      </c>
      <c r="B13" s="351" t="s">
        <v>16</v>
      </c>
      <c r="C13" s="351" t="s">
        <v>17</v>
      </c>
      <c r="D13" s="352"/>
      <c r="E13" s="353">
        <f>'[2]ปลัด'!F14+'[2]คลัง'!F14+'[2]ช่าง'!F12</f>
        <v>2951100</v>
      </c>
      <c r="F13" s="356">
        <f>'[2]ปลัด'!G14+'[2]คลัง'!G14+'[2]ช่าง'!G12</f>
        <v>-593000</v>
      </c>
      <c r="G13" s="353">
        <f>'[2]ปลัด'!H14+'[2]คลัง'!H14+'[2]ช่าง'!H12</f>
        <v>2298447</v>
      </c>
      <c r="H13" s="353">
        <f>E13+F13-G13</f>
        <v>59653</v>
      </c>
      <c r="I13" s="2"/>
    </row>
    <row r="14" spans="1:9" ht="27" customHeight="1">
      <c r="A14" s="350">
        <v>7</v>
      </c>
      <c r="B14" s="351" t="s">
        <v>16</v>
      </c>
      <c r="C14" s="351" t="s">
        <v>18</v>
      </c>
      <c r="D14" s="352"/>
      <c r="E14" s="353">
        <f>'[2]ปลัด'!F15+'[2]คลัง'!F15+'[2]ช่าง'!F13</f>
        <v>496270</v>
      </c>
      <c r="F14" s="356">
        <f>'[2]ปลัด'!G15+'[2]คลัง'!G15+'[2]ช่าง'!G13</f>
        <v>-144000</v>
      </c>
      <c r="G14" s="353">
        <f>'[2]ปลัด'!H15+'[2]คลัง'!H15+'[2]ช่าง'!H13</f>
        <v>332465</v>
      </c>
      <c r="H14" s="353">
        <f aca="true" t="shared" si="0" ref="H14:H20">E14+F14-G14</f>
        <v>19805</v>
      </c>
      <c r="I14" s="2"/>
    </row>
    <row r="15" spans="1:9" ht="27" customHeight="1">
      <c r="A15" s="350">
        <v>8</v>
      </c>
      <c r="B15" s="351" t="s">
        <v>16</v>
      </c>
      <c r="C15" s="351" t="s">
        <v>19</v>
      </c>
      <c r="D15" s="352"/>
      <c r="E15" s="353">
        <f>'[2]ปลัด'!F16+'[2]คลัง'!F16+'[2]ช่าง'!F14</f>
        <v>204000</v>
      </c>
      <c r="F15" s="353">
        <f>'[2]ปลัด'!G16+'[2]คลัง'!G16+'[2]ช่าง'!G14</f>
        <v>50000</v>
      </c>
      <c r="G15" s="353">
        <f>'[2]ปลัด'!H16+'[2]คลัง'!H16+'[2]ช่าง'!H14</f>
        <v>250248</v>
      </c>
      <c r="H15" s="353">
        <f t="shared" si="0"/>
        <v>3752</v>
      </c>
      <c r="I15" s="2"/>
    </row>
    <row r="16" spans="1:9" ht="27" customHeight="1">
      <c r="A16" s="350">
        <v>9</v>
      </c>
      <c r="B16" s="351" t="s">
        <v>16</v>
      </c>
      <c r="C16" s="351" t="s">
        <v>20</v>
      </c>
      <c r="D16" s="352"/>
      <c r="E16" s="353">
        <v>134400</v>
      </c>
      <c r="F16" s="353">
        <f>'[2]ปลัด'!G17</f>
        <v>-27000</v>
      </c>
      <c r="G16" s="353">
        <f>'[2]ปลัด'!H17</f>
        <v>106620</v>
      </c>
      <c r="H16" s="353">
        <f t="shared" si="0"/>
        <v>780</v>
      </c>
      <c r="I16" s="2"/>
    </row>
    <row r="17" spans="1:9" ht="27" customHeight="1">
      <c r="A17" s="350">
        <v>10</v>
      </c>
      <c r="B17" s="351" t="s">
        <v>16</v>
      </c>
      <c r="C17" s="351" t="s">
        <v>21</v>
      </c>
      <c r="D17" s="352"/>
      <c r="E17" s="353">
        <v>48000</v>
      </c>
      <c r="F17" s="353">
        <f>'[2]ปลัด'!G18</f>
        <v>-30000</v>
      </c>
      <c r="G17" s="353">
        <f>'[2]ปลัด'!H18</f>
        <v>18000</v>
      </c>
      <c r="H17" s="353">
        <f t="shared" si="0"/>
        <v>0</v>
      </c>
      <c r="I17" s="2"/>
    </row>
    <row r="18" spans="1:9" ht="27" customHeight="1">
      <c r="A18" s="350">
        <v>11</v>
      </c>
      <c r="B18" s="351" t="s">
        <v>16</v>
      </c>
      <c r="C18" s="351" t="s">
        <v>528</v>
      </c>
      <c r="D18" s="352"/>
      <c r="E18" s="353">
        <f>'[2]ปลัด'!F19+'[2]คลัง'!F17+'[2]ช่าง'!F15</f>
        <v>1057720</v>
      </c>
      <c r="F18" s="353">
        <f>'[2]ปลัด'!G19+'[2]คลัง'!G17+'[2]ช่าง'!G15</f>
        <v>100000</v>
      </c>
      <c r="G18" s="353">
        <f>'[2]ปลัด'!H19+'[2]คลัง'!H17+'[2]ช่าง'!H15</f>
        <v>1116755</v>
      </c>
      <c r="H18" s="353">
        <f t="shared" si="0"/>
        <v>40965</v>
      </c>
      <c r="I18" s="2"/>
    </row>
    <row r="19" spans="1:9" ht="27" customHeight="1">
      <c r="A19" s="350">
        <v>12</v>
      </c>
      <c r="B19" s="351" t="s">
        <v>16</v>
      </c>
      <c r="C19" s="351" t="s">
        <v>528</v>
      </c>
      <c r="D19" s="352"/>
      <c r="E19" s="353">
        <v>0</v>
      </c>
      <c r="F19" s="353">
        <v>9120</v>
      </c>
      <c r="G19" s="353">
        <v>9120</v>
      </c>
      <c r="H19" s="353">
        <f t="shared" si="0"/>
        <v>0</v>
      </c>
      <c r="I19" s="2"/>
    </row>
    <row r="20" spans="1:9" ht="27" customHeight="1">
      <c r="A20" s="350">
        <v>13</v>
      </c>
      <c r="B20" s="351" t="s">
        <v>16</v>
      </c>
      <c r="C20" s="351" t="s">
        <v>23</v>
      </c>
      <c r="D20" s="352"/>
      <c r="E20" s="353">
        <f>'[2]ปลัด'!F20+'[2]คลัง'!F18+'[2]ช่าง'!F16</f>
        <v>303300</v>
      </c>
      <c r="F20" s="353">
        <v>0</v>
      </c>
      <c r="G20" s="353">
        <f>'[2]ปลัด'!H20+'[2]คลัง'!H18+'[2]ช่าง'!H16</f>
        <v>255730</v>
      </c>
      <c r="H20" s="353">
        <f t="shared" si="0"/>
        <v>47570</v>
      </c>
      <c r="I20" s="2"/>
    </row>
    <row r="21" spans="1:9" ht="27" customHeight="1">
      <c r="A21" s="563" t="s">
        <v>529</v>
      </c>
      <c r="B21" s="564"/>
      <c r="C21" s="564"/>
      <c r="D21" s="565"/>
      <c r="E21" s="354">
        <f>SUM(E13:E20)</f>
        <v>5194790</v>
      </c>
      <c r="F21" s="354">
        <f>SUM(F13:F20)</f>
        <v>-634880</v>
      </c>
      <c r="G21" s="355">
        <f>SUM(G13:G20)</f>
        <v>4387385</v>
      </c>
      <c r="H21" s="354">
        <f>SUM(H13:H20)</f>
        <v>172525</v>
      </c>
      <c r="I21" s="2"/>
    </row>
    <row r="22" spans="1:9" ht="27" customHeight="1">
      <c r="A22" s="560" t="s">
        <v>530</v>
      </c>
      <c r="B22" s="561"/>
      <c r="C22" s="561"/>
      <c r="D22" s="562"/>
      <c r="E22" s="357">
        <f>E12+E21</f>
        <v>7091110</v>
      </c>
      <c r="F22" s="357">
        <f>F12+F21</f>
        <v>-643520</v>
      </c>
      <c r="G22" s="357">
        <f>G12+G21</f>
        <v>6259684</v>
      </c>
      <c r="H22" s="357">
        <f>H12+H21</f>
        <v>187906</v>
      </c>
      <c r="I22" s="2"/>
    </row>
    <row r="23" spans="1:9" ht="27" customHeight="1">
      <c r="A23" s="350">
        <v>14</v>
      </c>
      <c r="B23" s="351" t="s">
        <v>25</v>
      </c>
      <c r="C23" s="351" t="s">
        <v>531</v>
      </c>
      <c r="D23" s="352"/>
      <c r="E23" s="353">
        <f>'[2]ปลัด'!F22+'[2]คลัง'!F20+'[2]ช่าง'!F18</f>
        <v>693470</v>
      </c>
      <c r="F23" s="358">
        <f>'[2]ปลัด'!G22+'[2]คลัง'!G20+'[2]ช่าง'!G18</f>
        <v>624880</v>
      </c>
      <c r="G23" s="353">
        <f>'[2]ปลัด'!H22+'[2]คลัง'!H20+'[2]ช่าง'!H18</f>
        <v>1190714</v>
      </c>
      <c r="H23" s="353">
        <f aca="true" t="shared" si="1" ref="H23:H28">E23+F23-G23</f>
        <v>127636</v>
      </c>
      <c r="I23" s="2"/>
    </row>
    <row r="24" spans="1:9" ht="27" customHeight="1">
      <c r="A24" s="350">
        <v>15</v>
      </c>
      <c r="B24" s="351" t="s">
        <v>25</v>
      </c>
      <c r="C24" s="351" t="s">
        <v>26</v>
      </c>
      <c r="D24" s="352"/>
      <c r="E24" s="353">
        <f>'[2]ปลัด'!F23+'[2]คลัง'!F21+'[2]ช่าง'!F19</f>
        <v>120000</v>
      </c>
      <c r="F24" s="358">
        <f>'[2]ปลัด'!G23+'[2]คลัง'!G21+'[2]ช่าง'!G19</f>
        <v>-88000</v>
      </c>
      <c r="G24" s="353">
        <f>'[2]ปลัด'!H23+'[2]คลัง'!H21+'[2]ช่าง'!H19</f>
        <v>29100</v>
      </c>
      <c r="H24" s="353">
        <f t="shared" si="1"/>
        <v>2900</v>
      </c>
      <c r="I24" s="2"/>
    </row>
    <row r="25" spans="1:9" ht="27" customHeight="1">
      <c r="A25" s="350">
        <v>16</v>
      </c>
      <c r="B25" s="351" t="s">
        <v>25</v>
      </c>
      <c r="C25" s="351" t="s">
        <v>27</v>
      </c>
      <c r="D25" s="352"/>
      <c r="E25" s="353">
        <f>'[2]ปลัด'!F24+'[2]คลัง'!F22+'[2]ช่าง'!F20</f>
        <v>113600</v>
      </c>
      <c r="F25" s="358">
        <f>'[2]ปลัด'!G24+'[2]คลัง'!G22+'[2]ช่าง'!G20</f>
        <v>13850</v>
      </c>
      <c r="G25" s="353">
        <f>'[2]ปลัด'!H24+'[2]คลัง'!H22+'[2]ช่าง'!H20</f>
        <v>107450</v>
      </c>
      <c r="H25" s="353">
        <f t="shared" si="1"/>
        <v>20000</v>
      </c>
      <c r="I25" s="2"/>
    </row>
    <row r="26" spans="1:9" ht="27" customHeight="1">
      <c r="A26" s="350">
        <v>17</v>
      </c>
      <c r="B26" s="351" t="s">
        <v>25</v>
      </c>
      <c r="C26" s="351" t="s">
        <v>28</v>
      </c>
      <c r="D26" s="352"/>
      <c r="E26" s="353">
        <f>'[2]ปลัด'!F25+'[2]คลัง'!F23+'[2]ช่าง'!F21</f>
        <v>90000</v>
      </c>
      <c r="F26" s="358">
        <f>'[2]ปลัด'!G25+'[2]คลัง'!G23+'[2]ช่าง'!G21</f>
        <v>-45850</v>
      </c>
      <c r="G26" s="353">
        <f>'[2]ปลัด'!H25+'[2]คลัง'!H23+'[2]ช่าง'!H21</f>
        <v>13803.75</v>
      </c>
      <c r="H26" s="353">
        <f t="shared" si="1"/>
        <v>30346.25</v>
      </c>
      <c r="I26" s="2"/>
    </row>
    <row r="27" spans="1:9" ht="27" customHeight="1">
      <c r="A27" s="350">
        <v>18</v>
      </c>
      <c r="B27" s="351" t="s">
        <v>25</v>
      </c>
      <c r="C27" s="351" t="s">
        <v>29</v>
      </c>
      <c r="D27" s="352"/>
      <c r="E27" s="353">
        <f>'[2]ปลัด'!F26+'[2]คลัง'!F24+'[2]ช่าง'!F22</f>
        <v>320000</v>
      </c>
      <c r="F27" s="358">
        <f>'[2]ปลัด'!G26+'[2]คลัง'!G24+'[2]ช่าง'!G22</f>
        <v>-270300</v>
      </c>
      <c r="G27" s="353">
        <v>23265.5</v>
      </c>
      <c r="H27" s="353">
        <f t="shared" si="1"/>
        <v>26434.5</v>
      </c>
      <c r="I27" s="2"/>
    </row>
    <row r="28" spans="1:10" ht="27" customHeight="1">
      <c r="A28" s="350">
        <v>19</v>
      </c>
      <c r="B28" s="351" t="s">
        <v>25</v>
      </c>
      <c r="C28" s="351" t="s">
        <v>531</v>
      </c>
      <c r="D28" s="352"/>
      <c r="E28" s="353">
        <v>120000</v>
      </c>
      <c r="F28" s="353">
        <v>0</v>
      </c>
      <c r="G28" s="353">
        <f>'[2]ปลัด'!H62</f>
        <v>100600</v>
      </c>
      <c r="H28" s="353">
        <f t="shared" si="1"/>
        <v>19400</v>
      </c>
      <c r="I28" s="2"/>
      <c r="J28" s="359" t="s">
        <v>532</v>
      </c>
    </row>
    <row r="29" spans="1:9" ht="27" customHeight="1">
      <c r="A29" s="557" t="s">
        <v>30</v>
      </c>
      <c r="B29" s="558"/>
      <c r="C29" s="558"/>
      <c r="D29" s="559"/>
      <c r="E29" s="360">
        <f>SUM(E23:E28)</f>
        <v>1457070</v>
      </c>
      <c r="F29" s="355">
        <f>SUM(F23:F28)</f>
        <v>234580</v>
      </c>
      <c r="G29" s="354">
        <f>SUM(G23:G28)</f>
        <v>1464933.25</v>
      </c>
      <c r="H29" s="354">
        <f>SUM(H23:H28)</f>
        <v>226716.75</v>
      </c>
      <c r="I29" s="2"/>
    </row>
    <row r="30" spans="1:9" ht="27" customHeight="1">
      <c r="A30" s="350">
        <v>20</v>
      </c>
      <c r="B30" s="351" t="s">
        <v>31</v>
      </c>
      <c r="C30" s="351" t="s">
        <v>32</v>
      </c>
      <c r="D30" s="352"/>
      <c r="E30" s="353">
        <f>'[2]ปลัด'!F28+'[2]คลัง'!F26+'[2]ช่าง'!F24</f>
        <v>823000</v>
      </c>
      <c r="F30" s="353">
        <f>'[2]ปลัด'!G28+'[2]คลัง'!G26+'[2]ช่าง'!G24</f>
        <v>99500</v>
      </c>
      <c r="G30" s="353">
        <f>'[2]ปลัด'!H28+'[2]คลัง'!H26+'[2]ช่าง'!H24</f>
        <v>271295</v>
      </c>
      <c r="H30" s="353">
        <f>E30+F30-G30</f>
        <v>651205</v>
      </c>
      <c r="I30" s="2"/>
    </row>
    <row r="31" spans="1:9" ht="27" customHeight="1">
      <c r="A31" s="350">
        <v>21</v>
      </c>
      <c r="B31" s="351" t="s">
        <v>31</v>
      </c>
      <c r="C31" s="351" t="s">
        <v>33</v>
      </c>
      <c r="D31" s="352"/>
      <c r="E31" s="353">
        <f>'[2]ปลัด'!F29</f>
        <v>37000</v>
      </c>
      <c r="F31" s="353">
        <v>5000</v>
      </c>
      <c r="G31" s="353">
        <f>'[2]ปลัด'!H29</f>
        <v>35000</v>
      </c>
      <c r="H31" s="353">
        <f aca="true" t="shared" si="2" ref="H31:H68">E31+F31-G31</f>
        <v>7000</v>
      </c>
      <c r="I31" s="2"/>
    </row>
    <row r="32" spans="1:9" ht="27" customHeight="1">
      <c r="A32" s="350">
        <v>22</v>
      </c>
      <c r="B32" s="351" t="s">
        <v>31</v>
      </c>
      <c r="C32" s="351" t="s">
        <v>533</v>
      </c>
      <c r="D32" s="352" t="s">
        <v>534</v>
      </c>
      <c r="E32" s="353">
        <v>279000</v>
      </c>
      <c r="F32" s="358">
        <v>-57000</v>
      </c>
      <c r="G32" s="353">
        <f>'[2]ปลัด'!H30</f>
        <v>191550</v>
      </c>
      <c r="H32" s="353">
        <f t="shared" si="2"/>
        <v>30450</v>
      </c>
      <c r="I32" s="2"/>
    </row>
    <row r="33" spans="1:9" ht="27" customHeight="1">
      <c r="A33" s="350">
        <v>23</v>
      </c>
      <c r="B33" s="351" t="s">
        <v>31</v>
      </c>
      <c r="C33" s="351" t="s">
        <v>533</v>
      </c>
      <c r="D33" s="352" t="s">
        <v>535</v>
      </c>
      <c r="E33" s="353">
        <f>'[2]ปลัด'!F31+'[2]คลัง'!F27+'[2]ช่าง'!F25</f>
        <v>460000</v>
      </c>
      <c r="F33" s="353">
        <f>'[2]ปลัด'!G31+'[2]ช่าง'!G25</f>
        <v>-225000</v>
      </c>
      <c r="G33" s="353">
        <f>'[2]ปลัด'!H31+'[2]คลัง'!H27+'[2]ช่าง'!H25</f>
        <v>155114</v>
      </c>
      <c r="H33" s="353">
        <f t="shared" si="2"/>
        <v>79886</v>
      </c>
      <c r="I33" s="2"/>
    </row>
    <row r="34" spans="1:9" ht="27" customHeight="1">
      <c r="A34" s="350">
        <v>24</v>
      </c>
      <c r="B34" s="351" t="s">
        <v>31</v>
      </c>
      <c r="C34" s="351" t="s">
        <v>533</v>
      </c>
      <c r="D34" s="352" t="s">
        <v>536</v>
      </c>
      <c r="E34" s="353">
        <v>10000</v>
      </c>
      <c r="F34" s="353">
        <v>0</v>
      </c>
      <c r="G34" s="353">
        <f>'[2]ปลัด'!H32</f>
        <v>0</v>
      </c>
      <c r="H34" s="353">
        <f t="shared" si="2"/>
        <v>10000</v>
      </c>
      <c r="I34" s="2"/>
    </row>
    <row r="35" spans="1:9" ht="27" customHeight="1">
      <c r="A35" s="350">
        <v>25</v>
      </c>
      <c r="B35" s="351" t="s">
        <v>31</v>
      </c>
      <c r="C35" s="351" t="s">
        <v>533</v>
      </c>
      <c r="D35" s="352" t="s">
        <v>537</v>
      </c>
      <c r="E35" s="353">
        <v>10000</v>
      </c>
      <c r="F35" s="353">
        <v>0</v>
      </c>
      <c r="G35" s="353">
        <f>'[2]ปลัด'!H33</f>
        <v>10000</v>
      </c>
      <c r="H35" s="353">
        <f t="shared" si="2"/>
        <v>0</v>
      </c>
      <c r="I35" s="2"/>
    </row>
    <row r="36" spans="1:9" ht="27" customHeight="1">
      <c r="A36" s="350">
        <v>26</v>
      </c>
      <c r="B36" s="351" t="s">
        <v>31</v>
      </c>
      <c r="C36" s="351" t="s">
        <v>533</v>
      </c>
      <c r="D36" s="352" t="s">
        <v>538</v>
      </c>
      <c r="E36" s="353">
        <v>5000</v>
      </c>
      <c r="F36" s="353">
        <v>0</v>
      </c>
      <c r="G36" s="353">
        <f>'[2]ปลัด'!H34</f>
        <v>1000</v>
      </c>
      <c r="H36" s="353">
        <f t="shared" si="2"/>
        <v>4000</v>
      </c>
      <c r="I36" s="2"/>
    </row>
    <row r="37" spans="1:9" ht="27" customHeight="1">
      <c r="A37" s="350">
        <v>27</v>
      </c>
      <c r="B37" s="351" t="s">
        <v>31</v>
      </c>
      <c r="C37" s="351" t="s">
        <v>533</v>
      </c>
      <c r="D37" s="352" t="s">
        <v>539</v>
      </c>
      <c r="E37" s="353">
        <v>30000</v>
      </c>
      <c r="F37" s="353">
        <v>-30000</v>
      </c>
      <c r="G37" s="353">
        <f>'[2]ปลัด'!H35</f>
        <v>0</v>
      </c>
      <c r="H37" s="353">
        <f t="shared" si="2"/>
        <v>0</v>
      </c>
      <c r="I37" s="2"/>
    </row>
    <row r="38" spans="1:9" ht="27" customHeight="1">
      <c r="A38" s="350">
        <v>28</v>
      </c>
      <c r="B38" s="351" t="s">
        <v>31</v>
      </c>
      <c r="C38" s="351" t="s">
        <v>533</v>
      </c>
      <c r="D38" s="352" t="s">
        <v>540</v>
      </c>
      <c r="E38" s="353">
        <v>7000</v>
      </c>
      <c r="F38" s="353">
        <v>0</v>
      </c>
      <c r="G38" s="353">
        <f>'[2]ปลัด'!H36</f>
        <v>3000</v>
      </c>
      <c r="H38" s="353">
        <f t="shared" si="2"/>
        <v>4000</v>
      </c>
      <c r="I38" s="2"/>
    </row>
    <row r="39" spans="1:9" ht="27" customHeight="1">
      <c r="A39" s="350">
        <v>29</v>
      </c>
      <c r="B39" s="351" t="s">
        <v>31</v>
      </c>
      <c r="C39" s="351" t="s">
        <v>533</v>
      </c>
      <c r="D39" s="352" t="s">
        <v>541</v>
      </c>
      <c r="E39" s="353">
        <v>80000</v>
      </c>
      <c r="F39" s="353">
        <v>-59360</v>
      </c>
      <c r="G39" s="353">
        <f>'[2]ปลัด'!H37</f>
        <v>19795</v>
      </c>
      <c r="H39" s="353">
        <f t="shared" si="2"/>
        <v>845</v>
      </c>
      <c r="I39" s="2"/>
    </row>
    <row r="40" spans="1:9" ht="27" customHeight="1">
      <c r="A40" s="350">
        <v>30</v>
      </c>
      <c r="B40" s="351" t="s">
        <v>31</v>
      </c>
      <c r="C40" s="351" t="s">
        <v>533</v>
      </c>
      <c r="D40" s="352" t="s">
        <v>542</v>
      </c>
      <c r="E40" s="353">
        <v>300000</v>
      </c>
      <c r="F40" s="358">
        <v>-300000</v>
      </c>
      <c r="G40" s="353">
        <f>'[2]ปลัด'!H38</f>
        <v>0</v>
      </c>
      <c r="H40" s="353">
        <f t="shared" si="2"/>
        <v>0</v>
      </c>
      <c r="I40" s="2"/>
    </row>
    <row r="41" spans="1:9" ht="27" customHeight="1">
      <c r="A41" s="350">
        <v>31</v>
      </c>
      <c r="B41" s="361" t="s">
        <v>31</v>
      </c>
      <c r="C41" s="361" t="s">
        <v>533</v>
      </c>
      <c r="D41" s="362" t="s">
        <v>543</v>
      </c>
      <c r="E41" s="363">
        <v>0</v>
      </c>
      <c r="F41" s="364">
        <v>155905</v>
      </c>
      <c r="G41" s="363">
        <v>155040</v>
      </c>
      <c r="H41" s="353">
        <f t="shared" si="2"/>
        <v>865</v>
      </c>
      <c r="I41" s="2"/>
    </row>
    <row r="42" spans="1:9" ht="27" customHeight="1">
      <c r="A42" s="350">
        <v>32</v>
      </c>
      <c r="B42" s="351" t="s">
        <v>31</v>
      </c>
      <c r="C42" s="351" t="s">
        <v>533</v>
      </c>
      <c r="D42" s="352" t="s">
        <v>544</v>
      </c>
      <c r="E42" s="353">
        <v>250000</v>
      </c>
      <c r="F42" s="353">
        <v>42500</v>
      </c>
      <c r="G42" s="353">
        <v>283865</v>
      </c>
      <c r="H42" s="353">
        <f t="shared" si="2"/>
        <v>8635</v>
      </c>
      <c r="I42" s="2"/>
    </row>
    <row r="43" spans="1:9" ht="27" customHeight="1">
      <c r="A43" s="350">
        <v>33</v>
      </c>
      <c r="B43" s="351" t="s">
        <v>31</v>
      </c>
      <c r="C43" s="351" t="s">
        <v>533</v>
      </c>
      <c r="D43" s="352" t="s">
        <v>545</v>
      </c>
      <c r="E43" s="353">
        <v>150000</v>
      </c>
      <c r="F43" s="353">
        <v>-25000</v>
      </c>
      <c r="G43" s="353">
        <v>85250</v>
      </c>
      <c r="H43" s="353">
        <f t="shared" si="2"/>
        <v>39750</v>
      </c>
      <c r="I43" s="2"/>
    </row>
    <row r="44" spans="1:9" ht="27" customHeight="1">
      <c r="A44" s="350">
        <v>34</v>
      </c>
      <c r="B44" s="351" t="s">
        <v>31</v>
      </c>
      <c r="C44" s="351" t="s">
        <v>533</v>
      </c>
      <c r="D44" s="352" t="s">
        <v>546</v>
      </c>
      <c r="E44" s="353">
        <v>20000</v>
      </c>
      <c r="F44" s="353">
        <v>0</v>
      </c>
      <c r="G44" s="353">
        <v>20000</v>
      </c>
      <c r="H44" s="353">
        <f t="shared" si="2"/>
        <v>0</v>
      </c>
      <c r="I44" s="2"/>
    </row>
    <row r="45" spans="1:9" ht="27" customHeight="1">
      <c r="A45" s="350">
        <v>35</v>
      </c>
      <c r="B45" s="351" t="s">
        <v>31</v>
      </c>
      <c r="C45" s="351" t="s">
        <v>533</v>
      </c>
      <c r="D45" s="352" t="s">
        <v>547</v>
      </c>
      <c r="E45" s="353">
        <v>8000</v>
      </c>
      <c r="F45" s="353">
        <v>0</v>
      </c>
      <c r="G45" s="353">
        <v>0</v>
      </c>
      <c r="H45" s="353">
        <f t="shared" si="2"/>
        <v>8000</v>
      </c>
      <c r="I45" s="2"/>
    </row>
    <row r="46" spans="1:9" ht="27" customHeight="1">
      <c r="A46" s="350">
        <v>36</v>
      </c>
      <c r="B46" s="351" t="s">
        <v>31</v>
      </c>
      <c r="C46" s="351" t="s">
        <v>533</v>
      </c>
      <c r="D46" s="352" t="s">
        <v>548</v>
      </c>
      <c r="E46" s="353">
        <v>100000</v>
      </c>
      <c r="F46" s="353">
        <v>0</v>
      </c>
      <c r="G46" s="353">
        <v>98465</v>
      </c>
      <c r="H46" s="353">
        <f t="shared" si="2"/>
        <v>1535</v>
      </c>
      <c r="I46" s="2"/>
    </row>
    <row r="47" spans="1:9" ht="27" customHeight="1">
      <c r="A47" s="350">
        <v>37</v>
      </c>
      <c r="B47" s="351" t="s">
        <v>31</v>
      </c>
      <c r="C47" s="351" t="s">
        <v>533</v>
      </c>
      <c r="D47" s="352" t="s">
        <v>549</v>
      </c>
      <c r="E47" s="353">
        <v>1058400</v>
      </c>
      <c r="F47" s="353">
        <v>0</v>
      </c>
      <c r="G47" s="353">
        <f>'[2]ปลัด'!H73</f>
        <v>681660</v>
      </c>
      <c r="H47" s="353">
        <f t="shared" si="2"/>
        <v>376740</v>
      </c>
      <c r="I47" s="2"/>
    </row>
    <row r="48" spans="1:9" ht="27" customHeight="1">
      <c r="A48" s="350">
        <v>38</v>
      </c>
      <c r="B48" s="351" t="s">
        <v>31</v>
      </c>
      <c r="C48" s="351" t="s">
        <v>533</v>
      </c>
      <c r="D48" s="352" t="s">
        <v>550</v>
      </c>
      <c r="E48" s="353">
        <v>80000</v>
      </c>
      <c r="F48" s="353">
        <f>'[2]ปลัด'!G81</f>
        <v>-80000</v>
      </c>
      <c r="G48" s="353">
        <v>0</v>
      </c>
      <c r="H48" s="353">
        <f t="shared" si="2"/>
        <v>0</v>
      </c>
      <c r="I48" s="2"/>
    </row>
    <row r="49" spans="1:9" ht="27" customHeight="1">
      <c r="A49" s="350">
        <v>39</v>
      </c>
      <c r="B49" s="351" t="s">
        <v>31</v>
      </c>
      <c r="C49" s="351" t="s">
        <v>533</v>
      </c>
      <c r="D49" s="352" t="s">
        <v>551</v>
      </c>
      <c r="E49" s="353">
        <v>100000</v>
      </c>
      <c r="F49" s="353">
        <v>0</v>
      </c>
      <c r="G49" s="353">
        <f>'[2]ปลัด'!H86</f>
        <v>100000</v>
      </c>
      <c r="H49" s="353">
        <f t="shared" si="2"/>
        <v>0</v>
      </c>
      <c r="I49" s="2"/>
    </row>
    <row r="50" spans="1:9" ht="27" customHeight="1">
      <c r="A50" s="350">
        <v>40</v>
      </c>
      <c r="B50" s="351" t="s">
        <v>31</v>
      </c>
      <c r="C50" s="351" t="s">
        <v>533</v>
      </c>
      <c r="D50" s="352" t="s">
        <v>552</v>
      </c>
      <c r="E50" s="353">
        <v>30000</v>
      </c>
      <c r="F50" s="353">
        <v>0</v>
      </c>
      <c r="G50" s="353">
        <v>0</v>
      </c>
      <c r="H50" s="353">
        <f t="shared" si="2"/>
        <v>30000</v>
      </c>
      <c r="I50" s="2"/>
    </row>
    <row r="51" spans="1:9" ht="27" customHeight="1">
      <c r="A51" s="350">
        <v>41</v>
      </c>
      <c r="B51" s="351" t="s">
        <v>31</v>
      </c>
      <c r="C51" s="351" t="s">
        <v>533</v>
      </c>
      <c r="D51" s="352" t="s">
        <v>553</v>
      </c>
      <c r="E51" s="353">
        <v>25000</v>
      </c>
      <c r="F51" s="353">
        <v>-25000</v>
      </c>
      <c r="G51" s="353">
        <v>0</v>
      </c>
      <c r="H51" s="353">
        <f t="shared" si="2"/>
        <v>0</v>
      </c>
      <c r="I51" s="2"/>
    </row>
    <row r="52" spans="1:9" ht="27" customHeight="1">
      <c r="A52" s="350">
        <v>42</v>
      </c>
      <c r="B52" s="351" t="s">
        <v>31</v>
      </c>
      <c r="C52" s="351" t="s">
        <v>533</v>
      </c>
      <c r="D52" s="352" t="s">
        <v>554</v>
      </c>
      <c r="E52" s="353">
        <v>180000</v>
      </c>
      <c r="F52" s="353">
        <v>-155905</v>
      </c>
      <c r="G52" s="353">
        <f>'[2]ปลัด'!H91</f>
        <v>24095</v>
      </c>
      <c r="H52" s="353">
        <f t="shared" si="2"/>
        <v>0</v>
      </c>
      <c r="I52" s="2"/>
    </row>
    <row r="53" spans="1:9" ht="27" customHeight="1">
      <c r="A53" s="350">
        <v>43</v>
      </c>
      <c r="B53" s="351" t="s">
        <v>31</v>
      </c>
      <c r="C53" s="351" t="s">
        <v>533</v>
      </c>
      <c r="D53" s="352" t="s">
        <v>555</v>
      </c>
      <c r="E53" s="353">
        <v>50000</v>
      </c>
      <c r="F53" s="353">
        <v>20000</v>
      </c>
      <c r="G53" s="353">
        <f>'[2]ปลัด'!H92</f>
        <v>55300</v>
      </c>
      <c r="H53" s="353">
        <f t="shared" si="2"/>
        <v>14700</v>
      </c>
      <c r="I53" s="2"/>
    </row>
    <row r="54" spans="1:9" ht="27" customHeight="1">
      <c r="A54" s="350">
        <v>44</v>
      </c>
      <c r="B54" s="351" t="s">
        <v>31</v>
      </c>
      <c r="C54" s="351" t="s">
        <v>533</v>
      </c>
      <c r="D54" s="352" t="s">
        <v>556</v>
      </c>
      <c r="E54" s="353">
        <v>30000</v>
      </c>
      <c r="F54" s="353">
        <v>-30000</v>
      </c>
      <c r="G54" s="353">
        <v>0</v>
      </c>
      <c r="H54" s="353">
        <f t="shared" si="2"/>
        <v>0</v>
      </c>
      <c r="I54" s="2"/>
    </row>
    <row r="55" spans="1:9" ht="27" customHeight="1">
      <c r="A55" s="350">
        <v>45</v>
      </c>
      <c r="B55" s="351" t="s">
        <v>31</v>
      </c>
      <c r="C55" s="351" t="s">
        <v>533</v>
      </c>
      <c r="D55" s="352" t="s">
        <v>557</v>
      </c>
      <c r="E55" s="353">
        <v>50000</v>
      </c>
      <c r="F55" s="353">
        <v>0</v>
      </c>
      <c r="G55" s="353">
        <v>0</v>
      </c>
      <c r="H55" s="353">
        <f t="shared" si="2"/>
        <v>50000</v>
      </c>
      <c r="I55" s="2"/>
    </row>
    <row r="56" spans="1:9" ht="27" customHeight="1">
      <c r="A56" s="350">
        <v>46</v>
      </c>
      <c r="B56" s="351" t="s">
        <v>31</v>
      </c>
      <c r="C56" s="351" t="s">
        <v>533</v>
      </c>
      <c r="D56" s="352" t="s">
        <v>558</v>
      </c>
      <c r="E56" s="353">
        <v>30000</v>
      </c>
      <c r="F56" s="353">
        <v>0</v>
      </c>
      <c r="G56" s="353">
        <f>'[2]ปลัด'!H95</f>
        <v>29870</v>
      </c>
      <c r="H56" s="353">
        <f t="shared" si="2"/>
        <v>130</v>
      </c>
      <c r="I56" s="2"/>
    </row>
    <row r="57" spans="1:9" ht="27" customHeight="1">
      <c r="A57" s="350">
        <v>47</v>
      </c>
      <c r="B57" s="351" t="s">
        <v>31</v>
      </c>
      <c r="C57" s="351" t="s">
        <v>533</v>
      </c>
      <c r="D57" s="352" t="s">
        <v>559</v>
      </c>
      <c r="E57" s="353">
        <v>30000</v>
      </c>
      <c r="F57" s="353">
        <v>0</v>
      </c>
      <c r="G57" s="353">
        <v>0</v>
      </c>
      <c r="H57" s="353">
        <f t="shared" si="2"/>
        <v>30000</v>
      </c>
      <c r="I57" s="2"/>
    </row>
    <row r="58" spans="1:9" ht="27" customHeight="1">
      <c r="A58" s="350">
        <v>48</v>
      </c>
      <c r="B58" s="351" t="s">
        <v>31</v>
      </c>
      <c r="C58" s="351" t="s">
        <v>533</v>
      </c>
      <c r="D58" s="352" t="s">
        <v>560</v>
      </c>
      <c r="E58" s="353">
        <v>160000</v>
      </c>
      <c r="F58" s="353">
        <v>20000</v>
      </c>
      <c r="G58" s="353">
        <f>'[2]ปลัด'!H101</f>
        <v>178660</v>
      </c>
      <c r="H58" s="353">
        <f t="shared" si="2"/>
        <v>1340</v>
      </c>
      <c r="I58" s="2"/>
    </row>
    <row r="59" spans="1:9" ht="27" customHeight="1">
      <c r="A59" s="350">
        <v>49</v>
      </c>
      <c r="B59" s="351" t="s">
        <v>31</v>
      </c>
      <c r="C59" s="351" t="s">
        <v>533</v>
      </c>
      <c r="D59" s="352" t="s">
        <v>561</v>
      </c>
      <c r="E59" s="353">
        <v>40000</v>
      </c>
      <c r="F59" s="353">
        <v>0</v>
      </c>
      <c r="G59" s="353">
        <v>40000</v>
      </c>
      <c r="H59" s="353">
        <f>E59+F59-G59</f>
        <v>0</v>
      </c>
      <c r="I59" s="2"/>
    </row>
    <row r="60" spans="1:9" ht="27" customHeight="1">
      <c r="A60" s="350">
        <v>50</v>
      </c>
      <c r="B60" s="351" t="s">
        <v>31</v>
      </c>
      <c r="C60" s="351" t="s">
        <v>533</v>
      </c>
      <c r="D60" s="352" t="s">
        <v>562</v>
      </c>
      <c r="E60" s="353">
        <v>40000</v>
      </c>
      <c r="F60" s="353">
        <v>0</v>
      </c>
      <c r="G60" s="353">
        <v>40000</v>
      </c>
      <c r="H60" s="353">
        <f t="shared" si="2"/>
        <v>0</v>
      </c>
      <c r="I60" s="2"/>
    </row>
    <row r="61" spans="1:9" ht="27" customHeight="1">
      <c r="A61" s="350">
        <v>51</v>
      </c>
      <c r="B61" s="351" t="s">
        <v>31</v>
      </c>
      <c r="C61" s="351" t="s">
        <v>533</v>
      </c>
      <c r="D61" s="352" t="s">
        <v>563</v>
      </c>
      <c r="E61" s="353">
        <v>40000</v>
      </c>
      <c r="F61" s="353">
        <v>0</v>
      </c>
      <c r="G61" s="353">
        <v>39000</v>
      </c>
      <c r="H61" s="353">
        <f t="shared" si="2"/>
        <v>1000</v>
      </c>
      <c r="I61" s="2"/>
    </row>
    <row r="62" spans="1:9" ht="27" customHeight="1">
      <c r="A62" s="350">
        <v>52</v>
      </c>
      <c r="B62" s="351" t="s">
        <v>31</v>
      </c>
      <c r="C62" s="351" t="s">
        <v>533</v>
      </c>
      <c r="D62" s="352" t="s">
        <v>564</v>
      </c>
      <c r="E62" s="353">
        <v>25000</v>
      </c>
      <c r="F62" s="353">
        <v>25000</v>
      </c>
      <c r="G62" s="353">
        <f>'[2]ปลัด'!H105</f>
        <v>39400</v>
      </c>
      <c r="H62" s="353">
        <f t="shared" si="2"/>
        <v>10600</v>
      </c>
      <c r="I62" s="2"/>
    </row>
    <row r="63" spans="1:9" ht="27" customHeight="1">
      <c r="A63" s="350">
        <v>53</v>
      </c>
      <c r="B63" s="351" t="s">
        <v>31</v>
      </c>
      <c r="C63" s="351" t="s">
        <v>533</v>
      </c>
      <c r="D63" s="352" t="s">
        <v>565</v>
      </c>
      <c r="E63" s="353">
        <v>40000</v>
      </c>
      <c r="F63" s="353">
        <v>0</v>
      </c>
      <c r="G63" s="353">
        <v>39600</v>
      </c>
      <c r="H63" s="353">
        <f t="shared" si="2"/>
        <v>400</v>
      </c>
      <c r="I63" s="2"/>
    </row>
    <row r="64" spans="1:9" ht="27" customHeight="1">
      <c r="A64" s="350">
        <v>54</v>
      </c>
      <c r="B64" s="351" t="s">
        <v>31</v>
      </c>
      <c r="C64" s="351" t="s">
        <v>533</v>
      </c>
      <c r="D64" s="352" t="s">
        <v>566</v>
      </c>
      <c r="E64" s="353">
        <v>40000</v>
      </c>
      <c r="F64" s="353">
        <v>0</v>
      </c>
      <c r="G64" s="353">
        <v>39940.5</v>
      </c>
      <c r="H64" s="353">
        <f t="shared" si="2"/>
        <v>59.5</v>
      </c>
      <c r="I64" s="2"/>
    </row>
    <row r="65" spans="1:9" ht="27" customHeight="1">
      <c r="A65" s="350">
        <v>55</v>
      </c>
      <c r="B65" s="351" t="s">
        <v>31</v>
      </c>
      <c r="C65" s="351" t="s">
        <v>533</v>
      </c>
      <c r="D65" s="352" t="s">
        <v>567</v>
      </c>
      <c r="E65" s="353">
        <v>40000</v>
      </c>
      <c r="F65" s="353">
        <v>0</v>
      </c>
      <c r="G65" s="353">
        <f>'[2]ปลัด'!H108</f>
        <v>30400</v>
      </c>
      <c r="H65" s="353">
        <f t="shared" si="2"/>
        <v>9600</v>
      </c>
      <c r="I65" s="2"/>
    </row>
    <row r="66" spans="1:9" ht="27" customHeight="1">
      <c r="A66" s="350">
        <v>56</v>
      </c>
      <c r="B66" s="351" t="s">
        <v>31</v>
      </c>
      <c r="C66" s="351" t="s">
        <v>533</v>
      </c>
      <c r="D66" s="352" t="s">
        <v>568</v>
      </c>
      <c r="E66" s="353">
        <v>50000</v>
      </c>
      <c r="F66" s="353">
        <v>0</v>
      </c>
      <c r="G66" s="353">
        <v>0</v>
      </c>
      <c r="H66" s="353">
        <f t="shared" si="2"/>
        <v>50000</v>
      </c>
      <c r="I66" s="2"/>
    </row>
    <row r="67" spans="1:9" ht="27" customHeight="1">
      <c r="A67" s="350">
        <v>57</v>
      </c>
      <c r="B67" s="351" t="s">
        <v>31</v>
      </c>
      <c r="C67" s="351" t="s">
        <v>533</v>
      </c>
      <c r="D67" s="352" t="s">
        <v>569</v>
      </c>
      <c r="E67" s="353">
        <v>10000</v>
      </c>
      <c r="F67" s="353">
        <v>0</v>
      </c>
      <c r="G67" s="353">
        <v>0</v>
      </c>
      <c r="H67" s="353">
        <f t="shared" si="2"/>
        <v>10000</v>
      </c>
      <c r="I67" s="2"/>
    </row>
    <row r="68" spans="1:9" ht="27" customHeight="1">
      <c r="A68" s="350">
        <v>58</v>
      </c>
      <c r="B68" s="351" t="s">
        <v>31</v>
      </c>
      <c r="C68" s="351" t="s">
        <v>35</v>
      </c>
      <c r="D68" s="352"/>
      <c r="E68" s="353">
        <f>'[2]ปลัด'!F40+'[2]คลัง'!F28+'[2]ช่าง'!F26</f>
        <v>515000</v>
      </c>
      <c r="F68" s="353">
        <v>-112000</v>
      </c>
      <c r="G68" s="353">
        <f>'[2]ปลัด'!H40+'[2]คลัง'!H28+'[2]ช่าง'!H26</f>
        <v>325869.12</v>
      </c>
      <c r="H68" s="353">
        <f t="shared" si="2"/>
        <v>77130.88</v>
      </c>
      <c r="I68" s="2"/>
    </row>
    <row r="69" spans="1:9" ht="27" customHeight="1">
      <c r="A69" s="563" t="s">
        <v>36</v>
      </c>
      <c r="B69" s="564"/>
      <c r="C69" s="564"/>
      <c r="D69" s="565"/>
      <c r="E69" s="354">
        <f>SUM(E30:E40,E41:E58,E59:E68)</f>
        <v>5232400</v>
      </c>
      <c r="F69" s="354">
        <f>SUM(F30:F40,F41:F58,F59:F68)</f>
        <v>-731360</v>
      </c>
      <c r="G69" s="354">
        <f>SUM(G30:G40,G41:G58,G59:G68)</f>
        <v>2993168.62</v>
      </c>
      <c r="H69" s="354">
        <f>SUM(H30:H40,H41:H58,H59:H68)</f>
        <v>1507871.38</v>
      </c>
      <c r="I69" s="365">
        <f>SUM(I30:I40,I41:I58,I59:I68)</f>
        <v>0</v>
      </c>
    </row>
    <row r="70" spans="1:9" ht="29.25" customHeight="1">
      <c r="A70" s="350">
        <v>59</v>
      </c>
      <c r="B70" s="351" t="s">
        <v>37</v>
      </c>
      <c r="C70" s="351" t="s">
        <v>38</v>
      </c>
      <c r="D70" s="352"/>
      <c r="E70" s="353">
        <f>'[2]ปลัด'!F42+'[2]คลัง'!F30+'[2]ช่าง'!F28</f>
        <v>95000</v>
      </c>
      <c r="F70" s="353">
        <v>0</v>
      </c>
      <c r="G70" s="353">
        <f>'[2]ปลัด'!H42+'[2]คลัง'!H30+'[2]ช่าง'!H28</f>
        <v>68762</v>
      </c>
      <c r="H70" s="353">
        <f>E70+F70-G70</f>
        <v>26238</v>
      </c>
      <c r="I70" s="2"/>
    </row>
    <row r="71" spans="1:9" ht="29.25" customHeight="1">
      <c r="A71" s="350">
        <v>60</v>
      </c>
      <c r="B71" s="351" t="s">
        <v>37</v>
      </c>
      <c r="C71" s="351" t="s">
        <v>39</v>
      </c>
      <c r="D71" s="352"/>
      <c r="E71" s="353">
        <f>'[2]ปลัด'!F43+'[2]ช่าง'!F29</f>
        <v>5500</v>
      </c>
      <c r="F71" s="353">
        <v>11000</v>
      </c>
      <c r="G71" s="353">
        <f>'[2]ปลัด'!H43+'[2]ช่าง'!H29</f>
        <v>13155</v>
      </c>
      <c r="H71" s="353">
        <f aca="true" t="shared" si="3" ref="H71:H80">E71+F71-G71</f>
        <v>3345</v>
      </c>
      <c r="I71" s="2"/>
    </row>
    <row r="72" spans="1:9" ht="29.25" customHeight="1">
      <c r="A72" s="350">
        <v>61</v>
      </c>
      <c r="B72" s="351" t="s">
        <v>37</v>
      </c>
      <c r="C72" s="351" t="s">
        <v>40</v>
      </c>
      <c r="D72" s="352"/>
      <c r="E72" s="353">
        <f>'[2]ปลัด'!F44</f>
        <v>10000</v>
      </c>
      <c r="F72" s="353">
        <v>5000</v>
      </c>
      <c r="G72" s="353">
        <f>'[2]ปลัด'!H44</f>
        <v>9841</v>
      </c>
      <c r="H72" s="353">
        <f t="shared" si="3"/>
        <v>5159</v>
      </c>
      <c r="I72" s="2"/>
    </row>
    <row r="73" spans="1:9" ht="29.25" customHeight="1">
      <c r="A73" s="350">
        <v>62</v>
      </c>
      <c r="B73" s="351" t="s">
        <v>37</v>
      </c>
      <c r="C73" s="351" t="s">
        <v>41</v>
      </c>
      <c r="D73" s="352"/>
      <c r="E73" s="353">
        <f>'[2]ปลัด'!F45+'[2]ช่าง'!F31</f>
        <v>800000</v>
      </c>
      <c r="F73" s="353">
        <v>0</v>
      </c>
      <c r="G73" s="353">
        <f>'[2]ปลัด'!H45+'[2]ช่าง'!H31</f>
        <v>534703.8</v>
      </c>
      <c r="H73" s="353">
        <f t="shared" si="3"/>
        <v>265296.19999999995</v>
      </c>
      <c r="I73" s="2"/>
    </row>
    <row r="74" spans="1:9" ht="29.25" customHeight="1">
      <c r="A74" s="350">
        <v>63</v>
      </c>
      <c r="B74" s="351" t="s">
        <v>37</v>
      </c>
      <c r="C74" s="351" t="s">
        <v>42</v>
      </c>
      <c r="D74" s="352"/>
      <c r="E74" s="353">
        <f>'[2]ปลัด'!F46</f>
        <v>10000</v>
      </c>
      <c r="F74" s="353">
        <v>0</v>
      </c>
      <c r="G74" s="353">
        <f>'[2]ปลัด'!H46</f>
        <v>0</v>
      </c>
      <c r="H74" s="353">
        <f t="shared" si="3"/>
        <v>10000</v>
      </c>
      <c r="I74" s="2"/>
    </row>
    <row r="75" spans="1:9" ht="29.25" customHeight="1">
      <c r="A75" s="350">
        <v>64</v>
      </c>
      <c r="B75" s="351" t="s">
        <v>37</v>
      </c>
      <c r="C75" s="351" t="s">
        <v>43</v>
      </c>
      <c r="D75" s="352"/>
      <c r="E75" s="353">
        <f>'[2]ปลัด'!F47+'[2]คลัง'!F31+'[2]ช่าง'!F32</f>
        <v>80000</v>
      </c>
      <c r="F75" s="353">
        <v>30000</v>
      </c>
      <c r="G75" s="353">
        <f>'[2]ปลัด'!H47+'[2]คลัง'!H31+'[2]ช่าง'!H32</f>
        <v>75188</v>
      </c>
      <c r="H75" s="353">
        <f t="shared" si="3"/>
        <v>34812</v>
      </c>
      <c r="I75" s="2"/>
    </row>
    <row r="76" spans="1:9" ht="29.25" customHeight="1">
      <c r="A76" s="346">
        <v>65</v>
      </c>
      <c r="B76" s="351" t="s">
        <v>37</v>
      </c>
      <c r="C76" s="351" t="s">
        <v>44</v>
      </c>
      <c r="D76" s="352"/>
      <c r="E76" s="353">
        <v>10000</v>
      </c>
      <c r="F76" s="353">
        <v>0</v>
      </c>
      <c r="G76" s="353">
        <f>'[2]ปลัด'!H48</f>
        <v>9600</v>
      </c>
      <c r="H76" s="353">
        <f t="shared" si="3"/>
        <v>400</v>
      </c>
      <c r="I76" s="2"/>
    </row>
    <row r="77" spans="1:9" ht="29.25" customHeight="1">
      <c r="A77" s="350">
        <v>66</v>
      </c>
      <c r="B77" s="351" t="s">
        <v>37</v>
      </c>
      <c r="C77" s="351" t="s">
        <v>70</v>
      </c>
      <c r="D77" s="352"/>
      <c r="E77" s="353">
        <f>'[2]ช่าง'!F30</f>
        <v>500000</v>
      </c>
      <c r="F77" s="353">
        <v>35000</v>
      </c>
      <c r="G77" s="353">
        <f>'[2]ช่าง'!H30</f>
        <v>523560</v>
      </c>
      <c r="H77" s="353">
        <f>E77+F77-G77</f>
        <v>11440</v>
      </c>
      <c r="I77" s="2"/>
    </row>
    <row r="78" spans="1:9" ht="29.25" customHeight="1">
      <c r="A78" s="350">
        <v>67</v>
      </c>
      <c r="B78" s="351" t="s">
        <v>37</v>
      </c>
      <c r="C78" s="351" t="s">
        <v>60</v>
      </c>
      <c r="D78" s="352"/>
      <c r="E78" s="353">
        <v>2233780</v>
      </c>
      <c r="F78" s="353">
        <v>0</v>
      </c>
      <c r="G78" s="353">
        <v>2039120.44</v>
      </c>
      <c r="H78" s="353">
        <f>E78+F78-G78</f>
        <v>194659.56000000006</v>
      </c>
      <c r="I78" s="2"/>
    </row>
    <row r="79" spans="1:9" ht="29.25" customHeight="1">
      <c r="A79" s="350">
        <v>68</v>
      </c>
      <c r="B79" s="351" t="s">
        <v>37</v>
      </c>
      <c r="C79" s="351" t="s">
        <v>570</v>
      </c>
      <c r="D79" s="352"/>
      <c r="E79" s="353">
        <v>321300</v>
      </c>
      <c r="F79" s="353">
        <v>0</v>
      </c>
      <c r="G79" s="353">
        <v>0</v>
      </c>
      <c r="H79" s="353">
        <f t="shared" si="3"/>
        <v>321300</v>
      </c>
      <c r="I79" s="2"/>
    </row>
    <row r="80" spans="1:9" ht="29.25" customHeight="1">
      <c r="A80" s="350">
        <v>69</v>
      </c>
      <c r="B80" s="351" t="s">
        <v>37</v>
      </c>
      <c r="C80" s="351" t="s">
        <v>78</v>
      </c>
      <c r="D80" s="352"/>
      <c r="E80" s="353">
        <v>49000</v>
      </c>
      <c r="F80" s="353">
        <v>0</v>
      </c>
      <c r="G80" s="353">
        <v>48966</v>
      </c>
      <c r="H80" s="353">
        <f t="shared" si="3"/>
        <v>34</v>
      </c>
      <c r="I80" s="2"/>
    </row>
    <row r="81" spans="1:9" ht="27" customHeight="1">
      <c r="A81" s="563" t="s">
        <v>45</v>
      </c>
      <c r="B81" s="564"/>
      <c r="C81" s="564"/>
      <c r="D81" s="565"/>
      <c r="E81" s="354">
        <f>SUM(E70:E76,E77:E80)</f>
        <v>4114580</v>
      </c>
      <c r="F81" s="354">
        <f>SUM(F70:F76,F77:F80)</f>
        <v>81000</v>
      </c>
      <c r="G81" s="354">
        <f>SUM(G70:G76,G77:G80)</f>
        <v>3322896.24</v>
      </c>
      <c r="H81" s="354">
        <f>SUM(H70:H76,H77:H80)</f>
        <v>872683.76</v>
      </c>
      <c r="I81" s="2"/>
    </row>
    <row r="82" spans="1:9" ht="27" customHeight="1">
      <c r="A82" s="350">
        <v>70</v>
      </c>
      <c r="B82" s="351" t="s">
        <v>46</v>
      </c>
      <c r="C82" s="351" t="s">
        <v>47</v>
      </c>
      <c r="D82" s="352"/>
      <c r="E82" s="353">
        <v>120000</v>
      </c>
      <c r="F82" s="353">
        <f>'[2]ปลัด'!G50</f>
        <v>40000</v>
      </c>
      <c r="G82" s="353">
        <v>130872.42</v>
      </c>
      <c r="H82" s="353">
        <f>E82+F82-G82:G82</f>
        <v>29127.58</v>
      </c>
      <c r="I82" s="2"/>
    </row>
    <row r="83" spans="1:9" ht="27" customHeight="1">
      <c r="A83" s="350">
        <v>71</v>
      </c>
      <c r="B83" s="351" t="s">
        <v>46</v>
      </c>
      <c r="C83" s="351" t="s">
        <v>571</v>
      </c>
      <c r="D83" s="352"/>
      <c r="E83" s="353">
        <v>120000</v>
      </c>
      <c r="F83" s="353">
        <v>-35000</v>
      </c>
      <c r="G83" s="353">
        <v>84747.21</v>
      </c>
      <c r="H83" s="353">
        <f>E83+F83-G83:G83</f>
        <v>252.7899999999936</v>
      </c>
      <c r="I83" s="2"/>
    </row>
    <row r="84" spans="1:9" ht="27" customHeight="1">
      <c r="A84" s="350">
        <v>72</v>
      </c>
      <c r="B84" s="351" t="s">
        <v>46</v>
      </c>
      <c r="C84" s="351" t="s">
        <v>572</v>
      </c>
      <c r="D84" s="352"/>
      <c r="E84" s="353">
        <v>35000</v>
      </c>
      <c r="F84" s="353">
        <v>-29000</v>
      </c>
      <c r="G84" s="353">
        <f>'[2]ปลัด'!H52</f>
        <v>5557</v>
      </c>
      <c r="H84" s="353">
        <f>E84+F84-G84:G84</f>
        <v>443</v>
      </c>
      <c r="I84" s="2"/>
    </row>
    <row r="85" spans="1:9" ht="27" customHeight="1">
      <c r="A85" s="563" t="s">
        <v>573</v>
      </c>
      <c r="B85" s="564"/>
      <c r="C85" s="564"/>
      <c r="D85" s="565"/>
      <c r="E85" s="354">
        <f>SUM(E82:E84)</f>
        <v>275000</v>
      </c>
      <c r="F85" s="354">
        <f>SUM(F82:F84)</f>
        <v>-24000</v>
      </c>
      <c r="G85" s="354">
        <f>SUM(G82:G84)</f>
        <v>221176.63</v>
      </c>
      <c r="H85" s="354">
        <f>SUM(H82:H84)</f>
        <v>29823.369999999995</v>
      </c>
      <c r="I85" s="2"/>
    </row>
    <row r="86" spans="1:9" ht="27" customHeight="1">
      <c r="A86" s="560" t="s">
        <v>574</v>
      </c>
      <c r="B86" s="561"/>
      <c r="C86" s="561"/>
      <c r="D86" s="562"/>
      <c r="E86" s="357">
        <f>E29+E69+E81+E85</f>
        <v>11079050</v>
      </c>
      <c r="F86" s="357">
        <f>F29+F69+F81+F85</f>
        <v>-439780</v>
      </c>
      <c r="G86" s="357">
        <f>G29+G69+G81+G85</f>
        <v>8002174.74</v>
      </c>
      <c r="H86" s="357">
        <f>H29+H69+H81+H85</f>
        <v>2637095.26</v>
      </c>
      <c r="I86" s="2"/>
    </row>
    <row r="87" spans="1:9" ht="27" customHeight="1">
      <c r="A87" s="366">
        <v>73</v>
      </c>
      <c r="B87" s="367" t="s">
        <v>49</v>
      </c>
      <c r="C87" s="368" t="s">
        <v>575</v>
      </c>
      <c r="D87" s="369"/>
      <c r="E87" s="370"/>
      <c r="F87" s="363">
        <v>6000</v>
      </c>
      <c r="G87" s="363">
        <f>'[2]ปลัด'!H54</f>
        <v>5900</v>
      </c>
      <c r="H87" s="363">
        <f>E87+F87-G87</f>
        <v>100</v>
      </c>
      <c r="I87" s="2"/>
    </row>
    <row r="88" spans="1:9" ht="27" customHeight="1">
      <c r="A88" s="371"/>
      <c r="B88" s="568" t="s">
        <v>50</v>
      </c>
      <c r="C88" s="568"/>
      <c r="D88" s="569"/>
      <c r="E88" s="372"/>
      <c r="F88" s="372">
        <f>SUM(F87)</f>
        <v>6000</v>
      </c>
      <c r="G88" s="372">
        <f>SUM(G87)</f>
        <v>5900</v>
      </c>
      <c r="H88" s="372">
        <f>SUM(H87)</f>
        <v>100</v>
      </c>
      <c r="I88" s="2"/>
    </row>
    <row r="89" spans="1:9" ht="27" customHeight="1">
      <c r="A89" s="350">
        <v>74</v>
      </c>
      <c r="B89" s="361" t="s">
        <v>71</v>
      </c>
      <c r="C89" s="361" t="s">
        <v>72</v>
      </c>
      <c r="D89" s="362" t="s">
        <v>576</v>
      </c>
      <c r="E89" s="363">
        <v>927400</v>
      </c>
      <c r="F89" s="363">
        <v>0</v>
      </c>
      <c r="G89" s="363">
        <f>'[2]ช่าง'!H34</f>
        <v>927000</v>
      </c>
      <c r="H89" s="363">
        <f>E89+F89-G89</f>
        <v>400</v>
      </c>
      <c r="I89" s="2"/>
    </row>
    <row r="90" spans="1:9" ht="27" customHeight="1">
      <c r="A90" s="350">
        <v>75</v>
      </c>
      <c r="B90" s="361" t="s">
        <v>71</v>
      </c>
      <c r="C90" s="361" t="s">
        <v>72</v>
      </c>
      <c r="D90" s="362" t="s">
        <v>577</v>
      </c>
      <c r="E90" s="363">
        <v>139000</v>
      </c>
      <c r="F90" s="363">
        <v>0</v>
      </c>
      <c r="G90" s="363">
        <f>'[2]ช่าง'!H35</f>
        <v>138500</v>
      </c>
      <c r="H90" s="363">
        <f aca="true" t="shared" si="4" ref="H90:H99">E90+F90-G90</f>
        <v>500</v>
      </c>
      <c r="I90" s="2"/>
    </row>
    <row r="91" spans="1:9" ht="27" customHeight="1">
      <c r="A91" s="350">
        <v>76</v>
      </c>
      <c r="B91" s="361" t="s">
        <v>71</v>
      </c>
      <c r="C91" s="361" t="s">
        <v>72</v>
      </c>
      <c r="D91" s="362" t="s">
        <v>578</v>
      </c>
      <c r="E91" s="363">
        <v>485000</v>
      </c>
      <c r="F91" s="363">
        <v>0</v>
      </c>
      <c r="G91" s="363">
        <f>'[2]ช่าง'!H36</f>
        <v>422540</v>
      </c>
      <c r="H91" s="363">
        <f t="shared" si="4"/>
        <v>62460</v>
      </c>
      <c r="I91" s="2"/>
    </row>
    <row r="92" spans="1:9" ht="27" customHeight="1">
      <c r="A92" s="350">
        <v>77</v>
      </c>
      <c r="B92" s="361" t="s">
        <v>71</v>
      </c>
      <c r="C92" s="361" t="s">
        <v>72</v>
      </c>
      <c r="D92" s="362" t="s">
        <v>579</v>
      </c>
      <c r="E92" s="363">
        <v>928400</v>
      </c>
      <c r="F92" s="363">
        <v>0</v>
      </c>
      <c r="G92" s="363">
        <f>'[2]ช่าง'!H37</f>
        <v>927500</v>
      </c>
      <c r="H92" s="363">
        <f t="shared" si="4"/>
        <v>900</v>
      </c>
      <c r="I92" s="2"/>
    </row>
    <row r="93" spans="1:9" ht="27" customHeight="1">
      <c r="A93" s="350">
        <v>78</v>
      </c>
      <c r="B93" s="361" t="s">
        <v>71</v>
      </c>
      <c r="C93" s="361" t="s">
        <v>72</v>
      </c>
      <c r="D93" s="362" t="s">
        <v>580</v>
      </c>
      <c r="E93" s="363">
        <v>928400</v>
      </c>
      <c r="F93" s="363">
        <v>0</v>
      </c>
      <c r="G93" s="363">
        <f>'[2]ช่าง'!H38</f>
        <v>928000</v>
      </c>
      <c r="H93" s="363">
        <f t="shared" si="4"/>
        <v>400</v>
      </c>
      <c r="I93" s="2"/>
    </row>
    <row r="94" spans="1:9" ht="27" customHeight="1">
      <c r="A94" s="350">
        <v>79</v>
      </c>
      <c r="B94" s="361" t="s">
        <v>71</v>
      </c>
      <c r="C94" s="361" t="s">
        <v>72</v>
      </c>
      <c r="D94" s="362" t="s">
        <v>581</v>
      </c>
      <c r="E94" s="363">
        <v>927400</v>
      </c>
      <c r="F94" s="363">
        <v>0</v>
      </c>
      <c r="G94" s="363">
        <f>'[2]ช่าง'!H39</f>
        <v>926500</v>
      </c>
      <c r="H94" s="363">
        <f t="shared" si="4"/>
        <v>900</v>
      </c>
      <c r="I94" s="2"/>
    </row>
    <row r="95" spans="1:9" ht="27" customHeight="1">
      <c r="A95" s="350">
        <v>80</v>
      </c>
      <c r="B95" s="361" t="s">
        <v>71</v>
      </c>
      <c r="C95" s="361" t="s">
        <v>72</v>
      </c>
      <c r="D95" s="362" t="s">
        <v>582</v>
      </c>
      <c r="E95" s="363">
        <v>927400</v>
      </c>
      <c r="F95" s="363">
        <v>0</v>
      </c>
      <c r="G95" s="363">
        <f>'[2]ช่าง'!H40</f>
        <v>926500</v>
      </c>
      <c r="H95" s="363">
        <f>E95+F95-G95</f>
        <v>900</v>
      </c>
      <c r="I95" s="2"/>
    </row>
    <row r="96" spans="1:9" ht="27" customHeight="1">
      <c r="A96" s="350">
        <v>81</v>
      </c>
      <c r="B96" s="361" t="s">
        <v>71</v>
      </c>
      <c r="C96" s="361" t="s">
        <v>72</v>
      </c>
      <c r="D96" s="362" t="s">
        <v>583</v>
      </c>
      <c r="E96" s="363">
        <v>181000</v>
      </c>
      <c r="F96" s="363">
        <v>0</v>
      </c>
      <c r="G96" s="363">
        <f>'[2]ช่าง'!H41</f>
        <v>180500</v>
      </c>
      <c r="H96" s="363">
        <f t="shared" si="4"/>
        <v>500</v>
      </c>
      <c r="I96" s="2"/>
    </row>
    <row r="97" spans="1:9" ht="27" customHeight="1">
      <c r="A97" s="350">
        <v>82</v>
      </c>
      <c r="B97" s="361" t="s">
        <v>71</v>
      </c>
      <c r="C97" s="361" t="s">
        <v>72</v>
      </c>
      <c r="D97" s="362" t="s">
        <v>584</v>
      </c>
      <c r="E97" s="363">
        <v>744300</v>
      </c>
      <c r="F97" s="363">
        <v>0</v>
      </c>
      <c r="G97" s="363">
        <f>'[2]ช่าง'!H42</f>
        <v>740000</v>
      </c>
      <c r="H97" s="363">
        <f t="shared" si="4"/>
        <v>4300</v>
      </c>
      <c r="I97" s="2"/>
    </row>
    <row r="98" spans="1:9" ht="27" customHeight="1">
      <c r="A98" s="350">
        <v>83</v>
      </c>
      <c r="B98" s="361" t="s">
        <v>71</v>
      </c>
      <c r="C98" s="361" t="s">
        <v>72</v>
      </c>
      <c r="D98" s="362" t="s">
        <v>585</v>
      </c>
      <c r="E98" s="363">
        <v>928400</v>
      </c>
      <c r="F98" s="363">
        <v>0</v>
      </c>
      <c r="G98" s="363">
        <f>'[2]ช่าง'!H43</f>
        <v>927000</v>
      </c>
      <c r="H98" s="363">
        <f t="shared" si="4"/>
        <v>1400</v>
      </c>
      <c r="I98" s="2"/>
    </row>
    <row r="99" spans="1:10" ht="27" customHeight="1">
      <c r="A99" s="350">
        <v>84</v>
      </c>
      <c r="B99" s="361" t="s">
        <v>71</v>
      </c>
      <c r="C99" s="361" t="s">
        <v>72</v>
      </c>
      <c r="D99" s="362" t="s">
        <v>586</v>
      </c>
      <c r="E99" s="363">
        <v>183300</v>
      </c>
      <c r="F99" s="363">
        <v>0</v>
      </c>
      <c r="G99" s="363">
        <f>'[2]ช่าง'!H44</f>
        <v>183300</v>
      </c>
      <c r="H99" s="363">
        <f t="shared" si="4"/>
        <v>0</v>
      </c>
      <c r="I99" s="373">
        <f>SUM(I81:I83)</f>
        <v>0</v>
      </c>
      <c r="J99" s="359" t="s">
        <v>237</v>
      </c>
    </row>
    <row r="100" spans="1:10" ht="27" customHeight="1">
      <c r="A100" s="563" t="s">
        <v>73</v>
      </c>
      <c r="B100" s="564"/>
      <c r="C100" s="564"/>
      <c r="D100" s="565"/>
      <c r="E100" s="354">
        <f>SUM(E89:E99)</f>
        <v>7300000</v>
      </c>
      <c r="F100" s="354">
        <v>0</v>
      </c>
      <c r="G100" s="354">
        <f>SUM(G89:G99)</f>
        <v>7227340</v>
      </c>
      <c r="H100" s="354">
        <f>SUM(H89:H99)</f>
        <v>72660</v>
      </c>
      <c r="I100" s="374"/>
      <c r="J100" s="359"/>
    </row>
    <row r="101" spans="1:9" ht="27" customHeight="1">
      <c r="A101" s="560" t="s">
        <v>95</v>
      </c>
      <c r="B101" s="561"/>
      <c r="C101" s="561"/>
      <c r="D101" s="562"/>
      <c r="E101" s="357">
        <f>E100</f>
        <v>7300000</v>
      </c>
      <c r="F101" s="357">
        <f>F88</f>
        <v>6000</v>
      </c>
      <c r="G101" s="375">
        <f>G88+G100</f>
        <v>7233240</v>
      </c>
      <c r="H101" s="357">
        <f>H88+H100</f>
        <v>72760</v>
      </c>
      <c r="I101" s="2"/>
    </row>
    <row r="102" spans="1:9" ht="27" customHeight="1">
      <c r="A102" s="350">
        <v>85</v>
      </c>
      <c r="B102" s="351" t="s">
        <v>51</v>
      </c>
      <c r="C102" s="351" t="s">
        <v>52</v>
      </c>
      <c r="D102" s="352"/>
      <c r="E102" s="353">
        <v>8000</v>
      </c>
      <c r="F102" s="353">
        <v>0</v>
      </c>
      <c r="G102" s="353">
        <v>0</v>
      </c>
      <c r="H102" s="353">
        <f>E102+F102-G102</f>
        <v>8000</v>
      </c>
      <c r="I102" s="2"/>
    </row>
    <row r="103" spans="1:9" ht="27" customHeight="1">
      <c r="A103" s="350">
        <v>86</v>
      </c>
      <c r="B103" s="351" t="s">
        <v>51</v>
      </c>
      <c r="C103" s="351" t="s">
        <v>65</v>
      </c>
      <c r="D103" s="352"/>
      <c r="E103" s="353">
        <v>0</v>
      </c>
      <c r="F103" s="353">
        <v>55000</v>
      </c>
      <c r="G103" s="353">
        <v>55000</v>
      </c>
      <c r="H103" s="353">
        <f>E103+F103-G103</f>
        <v>0</v>
      </c>
      <c r="I103" s="2"/>
    </row>
    <row r="104" spans="1:9" ht="27" customHeight="1">
      <c r="A104" s="350">
        <v>87</v>
      </c>
      <c r="B104" s="351" t="s">
        <v>51</v>
      </c>
      <c r="C104" s="351" t="s">
        <v>52</v>
      </c>
      <c r="D104" s="352"/>
      <c r="E104" s="353">
        <v>3836000</v>
      </c>
      <c r="F104" s="353">
        <v>0</v>
      </c>
      <c r="G104" s="353">
        <f>'[2]ปลัด'!H78</f>
        <v>3820000</v>
      </c>
      <c r="H104" s="353">
        <f>E104+F104-G104</f>
        <v>16000</v>
      </c>
      <c r="I104" s="2"/>
    </row>
    <row r="105" spans="1:9" ht="27" customHeight="1">
      <c r="A105" s="350">
        <v>88</v>
      </c>
      <c r="B105" s="351" t="s">
        <v>51</v>
      </c>
      <c r="C105" s="351" t="s">
        <v>65</v>
      </c>
      <c r="D105" s="352"/>
      <c r="E105" s="353">
        <v>70000</v>
      </c>
      <c r="F105" s="353">
        <v>0</v>
      </c>
      <c r="G105" s="353">
        <v>70000</v>
      </c>
      <c r="H105" s="353">
        <f>E105+F105-G105</f>
        <v>0</v>
      </c>
      <c r="I105" s="2"/>
    </row>
    <row r="106" spans="1:10" ht="33.75" customHeight="1">
      <c r="A106" s="563" t="s">
        <v>53</v>
      </c>
      <c r="B106" s="564"/>
      <c r="C106" s="564"/>
      <c r="D106" s="565"/>
      <c r="E106" s="354">
        <f>SUM(E102:E105)</f>
        <v>3914000</v>
      </c>
      <c r="F106" s="354">
        <f>SUM(F102:F105)</f>
        <v>55000</v>
      </c>
      <c r="G106" s="355">
        <f>SUM(G102:G105)</f>
        <v>3945000</v>
      </c>
      <c r="H106" s="354">
        <f>SUM(H102:H105)</f>
        <v>24000</v>
      </c>
      <c r="I106" s="363">
        <f>F107+G107-H107</f>
        <v>1492384</v>
      </c>
      <c r="J106" s="2"/>
    </row>
    <row r="107" spans="1:10" ht="27" customHeight="1">
      <c r="A107" s="350">
        <v>89</v>
      </c>
      <c r="B107" s="376" t="s">
        <v>10</v>
      </c>
      <c r="C107" s="361" t="s">
        <v>587</v>
      </c>
      <c r="D107" s="361" t="s">
        <v>588</v>
      </c>
      <c r="E107" s="362"/>
      <c r="F107" s="363">
        <f>'[2]ปลัด'!G59+'[2]คลัง'!G33+'[2]ช่าง'!G46</f>
        <v>951000</v>
      </c>
      <c r="G107" s="363">
        <f>'[2]ปลัด'!H59+'[2]คลัง'!H33+'[2]ช่าง'!H46</f>
        <v>746192</v>
      </c>
      <c r="H107" s="363">
        <f>F107-G107</f>
        <v>204808</v>
      </c>
      <c r="I107" s="365">
        <f>SUM(I106)</f>
        <v>1492384</v>
      </c>
      <c r="J107" s="2"/>
    </row>
    <row r="108" spans="1:9" ht="27" customHeight="1">
      <c r="A108" s="566" t="s">
        <v>589</v>
      </c>
      <c r="B108" s="567"/>
      <c r="C108" s="567"/>
      <c r="D108" s="567"/>
      <c r="E108" s="377"/>
      <c r="F108" s="354">
        <f>SUM(F107)</f>
        <v>951000</v>
      </c>
      <c r="G108" s="355">
        <f>SUM(G107)</f>
        <v>746192</v>
      </c>
      <c r="H108" s="355">
        <f>SUM(H107)</f>
        <v>204808</v>
      </c>
      <c r="I108" s="2"/>
    </row>
    <row r="109" spans="1:9" ht="27" customHeight="1">
      <c r="A109" s="350">
        <v>90</v>
      </c>
      <c r="B109" s="351" t="s">
        <v>82</v>
      </c>
      <c r="C109" s="351" t="s">
        <v>83</v>
      </c>
      <c r="D109" s="352"/>
      <c r="E109" s="353">
        <v>75500</v>
      </c>
      <c r="F109" s="353">
        <v>30000</v>
      </c>
      <c r="G109" s="353">
        <f>'[2]ปลัด'!H115</f>
        <v>84336</v>
      </c>
      <c r="H109" s="353">
        <f>E109+F109-G109</f>
        <v>21164</v>
      </c>
      <c r="I109" s="2"/>
    </row>
    <row r="110" spans="1:9" ht="27" customHeight="1">
      <c r="A110" s="350">
        <v>91</v>
      </c>
      <c r="B110" s="351" t="s">
        <v>82</v>
      </c>
      <c r="C110" s="351" t="s">
        <v>590</v>
      </c>
      <c r="D110" s="352"/>
      <c r="E110" s="353">
        <v>6000</v>
      </c>
      <c r="F110" s="353">
        <v>0</v>
      </c>
      <c r="G110" s="353">
        <f>'[2]ปลัด'!H116</f>
        <v>6000</v>
      </c>
      <c r="H110" s="353">
        <f>E110+F110-G110</f>
        <v>0</v>
      </c>
      <c r="I110" s="2"/>
    </row>
    <row r="111" spans="1:9" ht="27" customHeight="1">
      <c r="A111" s="350">
        <v>92</v>
      </c>
      <c r="B111" s="351" t="s">
        <v>82</v>
      </c>
      <c r="C111" s="351" t="s">
        <v>86</v>
      </c>
      <c r="D111" s="352"/>
      <c r="E111" s="353">
        <v>200000</v>
      </c>
      <c r="F111" s="353">
        <v>32300</v>
      </c>
      <c r="G111" s="353">
        <f>'[2]ปลัด'!H117</f>
        <v>231400</v>
      </c>
      <c r="H111" s="353">
        <f>E111+F111-G111</f>
        <v>900</v>
      </c>
      <c r="I111" s="2"/>
    </row>
    <row r="112" spans="1:9" ht="27" customHeight="1">
      <c r="A112" s="346">
        <v>93</v>
      </c>
      <c r="B112" s="378" t="s">
        <v>82</v>
      </c>
      <c r="C112" s="378" t="s">
        <v>87</v>
      </c>
      <c r="D112" s="379"/>
      <c r="E112" s="380">
        <v>432500</v>
      </c>
      <c r="F112" s="380">
        <v>9000</v>
      </c>
      <c r="G112" s="380">
        <f>'[2]ปลัด'!H118</f>
        <v>252550</v>
      </c>
      <c r="H112" s="380">
        <f>E112+F112-G112</f>
        <v>188950</v>
      </c>
      <c r="I112" s="2"/>
    </row>
    <row r="113" spans="1:11" ht="27" customHeight="1">
      <c r="A113" s="563" t="s">
        <v>88</v>
      </c>
      <c r="B113" s="564"/>
      <c r="C113" s="564"/>
      <c r="D113" s="565"/>
      <c r="E113" s="354">
        <f>SUM(E109:E112)</f>
        <v>714000</v>
      </c>
      <c r="F113" s="354">
        <f>SUM(F109:F112)</f>
        <v>71300</v>
      </c>
      <c r="G113" s="354">
        <f>SUM(G109:G112)</f>
        <v>574286</v>
      </c>
      <c r="H113" s="354">
        <f>SUM(H109:H112)</f>
        <v>211014</v>
      </c>
      <c r="I113" s="2"/>
      <c r="J113" s="381"/>
      <c r="K113" s="382"/>
    </row>
    <row r="114" spans="1:11" ht="27" customHeight="1">
      <c r="A114" s="350">
        <v>94</v>
      </c>
      <c r="B114" s="351" t="s">
        <v>89</v>
      </c>
      <c r="C114" s="351" t="s">
        <v>591</v>
      </c>
      <c r="D114" s="352"/>
      <c r="E114" s="353">
        <v>157292</v>
      </c>
      <c r="F114" s="353">
        <v>0</v>
      </c>
      <c r="G114" s="353">
        <v>157292</v>
      </c>
      <c r="H114" s="353">
        <f>E114+F114-G114</f>
        <v>0</v>
      </c>
      <c r="I114" s="2"/>
      <c r="J114" s="381"/>
      <c r="K114" s="382"/>
    </row>
    <row r="115" spans="1:11" ht="27" customHeight="1">
      <c r="A115" s="563" t="s">
        <v>90</v>
      </c>
      <c r="B115" s="564"/>
      <c r="C115" s="564"/>
      <c r="D115" s="565"/>
      <c r="E115" s="354">
        <f>SUM(E114)</f>
        <v>157292</v>
      </c>
      <c r="F115" s="354">
        <f>SUM(F114)</f>
        <v>0</v>
      </c>
      <c r="G115" s="354">
        <f>SUM(G114)</f>
        <v>157292</v>
      </c>
      <c r="H115" s="354">
        <f>SUM(H114)</f>
        <v>0</v>
      </c>
      <c r="I115" s="373">
        <f>I112+I114</f>
        <v>0</v>
      </c>
      <c r="J115" s="381"/>
      <c r="K115" s="382"/>
    </row>
    <row r="116" spans="1:11" ht="29.25" customHeight="1">
      <c r="A116" s="557" t="s">
        <v>88</v>
      </c>
      <c r="B116" s="558"/>
      <c r="C116" s="558"/>
      <c r="D116" s="559"/>
      <c r="E116" s="354">
        <f>E113+E115</f>
        <v>871292</v>
      </c>
      <c r="F116" s="354">
        <f>F113+F115</f>
        <v>71300</v>
      </c>
      <c r="G116" s="355">
        <f>G113+G115</f>
        <v>731578</v>
      </c>
      <c r="H116" s="354">
        <f>H113+H115</f>
        <v>211014</v>
      </c>
      <c r="I116" s="2"/>
      <c r="J116" s="383"/>
      <c r="K116" s="382"/>
    </row>
    <row r="117" spans="1:11" ht="32.25" customHeight="1">
      <c r="A117" s="560" t="s">
        <v>151</v>
      </c>
      <c r="B117" s="561"/>
      <c r="C117" s="561"/>
      <c r="D117" s="562"/>
      <c r="E117" s="357">
        <f>E22+E86+E100+E106+E116</f>
        <v>30255452</v>
      </c>
      <c r="F117" s="357">
        <f>F22+F86+F101+F106+F108+F116</f>
        <v>0</v>
      </c>
      <c r="G117" s="357">
        <f>G22+G86+G101+G106+G108+G116</f>
        <v>26917868.740000002</v>
      </c>
      <c r="H117" s="357">
        <f>H22+H86+H101+H106+H108+H116</f>
        <v>3337583.26</v>
      </c>
      <c r="I117" s="384"/>
      <c r="J117" s="384"/>
      <c r="K117" s="385"/>
    </row>
    <row r="118" ht="12.75">
      <c r="A118" s="386"/>
    </row>
    <row r="119" ht="12.75">
      <c r="A119" s="387"/>
    </row>
    <row r="120" ht="12.75">
      <c r="A120" s="387"/>
    </row>
    <row r="121" ht="12.75">
      <c r="A121" s="387"/>
    </row>
    <row r="122" ht="12.75">
      <c r="A122" s="387"/>
    </row>
    <row r="123" ht="12.75">
      <c r="A123" s="387"/>
    </row>
    <row r="124" ht="12.75">
      <c r="A124" s="387"/>
    </row>
    <row r="125" ht="12.75">
      <c r="A125" s="387"/>
    </row>
    <row r="126" ht="12.75">
      <c r="A126" s="387"/>
    </row>
    <row r="127" ht="12.75">
      <c r="A127" s="387"/>
    </row>
    <row r="128" ht="12.75">
      <c r="A128" s="387"/>
    </row>
    <row r="129" ht="12.75">
      <c r="A129" s="387"/>
    </row>
    <row r="130" ht="12.75">
      <c r="A130" s="387"/>
    </row>
    <row r="131" ht="12.75">
      <c r="A131" s="387"/>
    </row>
    <row r="132" ht="12.75">
      <c r="A132" s="387"/>
    </row>
    <row r="133" ht="12.75">
      <c r="A133" s="387"/>
    </row>
    <row r="134" ht="12.75">
      <c r="A134" s="387"/>
    </row>
    <row r="135" ht="12.75">
      <c r="A135" s="387"/>
    </row>
    <row r="136" ht="12.75">
      <c r="A136" s="387"/>
    </row>
    <row r="137" ht="12.75">
      <c r="A137" s="387"/>
    </row>
    <row r="138" ht="12.75">
      <c r="A138" s="387"/>
    </row>
    <row r="139" ht="12.75">
      <c r="A139" s="387"/>
    </row>
    <row r="140" ht="12.75">
      <c r="A140" s="387"/>
    </row>
    <row r="141" ht="12.75">
      <c r="A141" s="387"/>
    </row>
    <row r="142" ht="12.75">
      <c r="A142" s="387"/>
    </row>
    <row r="143" ht="12.75">
      <c r="A143" s="387"/>
    </row>
    <row r="144" ht="12.75">
      <c r="A144" s="387"/>
    </row>
    <row r="145" ht="12.75">
      <c r="A145" s="387"/>
    </row>
    <row r="146" ht="12.75">
      <c r="A146" s="387"/>
    </row>
    <row r="147" ht="12.75">
      <c r="A147" s="387"/>
    </row>
    <row r="148" ht="12.75">
      <c r="A148" s="387"/>
    </row>
    <row r="149" ht="12.75">
      <c r="A149" s="387"/>
    </row>
    <row r="150" ht="12.75">
      <c r="A150" s="387"/>
    </row>
    <row r="151" ht="12.75">
      <c r="A151" s="387"/>
    </row>
    <row r="152" ht="12.75">
      <c r="A152" s="387"/>
    </row>
    <row r="153" ht="12.75">
      <c r="A153" s="387"/>
    </row>
    <row r="154" ht="12.75">
      <c r="A154" s="387"/>
    </row>
  </sheetData>
  <sheetProtection/>
  <mergeCells count="20">
    <mergeCell ref="A2:H2"/>
    <mergeCell ref="A3:H3"/>
    <mergeCell ref="A4:H4"/>
    <mergeCell ref="A12:D12"/>
    <mergeCell ref="A21:D21"/>
    <mergeCell ref="A22:D22"/>
    <mergeCell ref="A29:D29"/>
    <mergeCell ref="A69:D69"/>
    <mergeCell ref="A81:D81"/>
    <mergeCell ref="A85:D85"/>
    <mergeCell ref="A86:D86"/>
    <mergeCell ref="B88:D88"/>
    <mergeCell ref="A116:D116"/>
    <mergeCell ref="A117:D117"/>
    <mergeCell ref="A100:D100"/>
    <mergeCell ref="A101:D101"/>
    <mergeCell ref="A106:D106"/>
    <mergeCell ref="A108:D108"/>
    <mergeCell ref="A113:D113"/>
    <mergeCell ref="A115:D115"/>
  </mergeCells>
  <printOptions/>
  <pageMargins left="0.2755905511811024" right="0" top="0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4.7109375" style="272" customWidth="1"/>
    <col min="2" max="2" width="9.140625" style="272" customWidth="1"/>
    <col min="3" max="3" width="45.8515625" style="272" customWidth="1"/>
    <col min="4" max="5" width="13.140625" style="273" customWidth="1"/>
    <col min="6" max="6" width="14.7109375" style="273" customWidth="1"/>
    <col min="7" max="16384" width="9.140625" style="272" customWidth="1"/>
  </cols>
  <sheetData>
    <row r="1" ht="48" customHeight="1">
      <c r="F1" s="296" t="s">
        <v>197</v>
      </c>
    </row>
    <row r="2" spans="1:6" ht="27.75" customHeight="1">
      <c r="A2" s="652" t="s">
        <v>426</v>
      </c>
      <c r="B2" s="652"/>
      <c r="C2" s="652"/>
      <c r="D2" s="652"/>
      <c r="E2" s="652"/>
      <c r="F2" s="652"/>
    </row>
    <row r="3" spans="1:6" ht="27.75" customHeight="1">
      <c r="A3" s="652" t="s">
        <v>473</v>
      </c>
      <c r="B3" s="652"/>
      <c r="C3" s="652"/>
      <c r="D3" s="652"/>
      <c r="E3" s="652"/>
      <c r="F3" s="652"/>
    </row>
    <row r="4" spans="1:6" ht="27.75" customHeight="1">
      <c r="A4" s="652" t="s">
        <v>474</v>
      </c>
      <c r="B4" s="652"/>
      <c r="C4" s="652"/>
      <c r="D4" s="652"/>
      <c r="E4" s="652"/>
      <c r="F4" s="652"/>
    </row>
    <row r="6" spans="1:6" ht="23.25">
      <c r="A6" s="271" t="s">
        <v>486</v>
      </c>
      <c r="F6" s="296">
        <v>12161043.66</v>
      </c>
    </row>
    <row r="7" spans="2:4" ht="23.25">
      <c r="B7" s="272" t="s">
        <v>143</v>
      </c>
      <c r="D7" s="273">
        <v>5986271.57</v>
      </c>
    </row>
    <row r="8" spans="2:5" ht="25.5">
      <c r="B8" s="272" t="s">
        <v>485</v>
      </c>
      <c r="D8" s="338">
        <v>-1496567.89</v>
      </c>
      <c r="E8" s="338"/>
    </row>
    <row r="9" spans="1:5" ht="23.25">
      <c r="A9" s="295" t="s">
        <v>443</v>
      </c>
      <c r="B9" s="272" t="s">
        <v>475</v>
      </c>
      <c r="E9" s="273">
        <v>4489703.68</v>
      </c>
    </row>
    <row r="10" spans="2:5" ht="23.25">
      <c r="B10" s="272" t="s">
        <v>476</v>
      </c>
      <c r="E10" s="273">
        <v>2992</v>
      </c>
    </row>
    <row r="11" spans="2:5" ht="23.25">
      <c r="B11" s="272" t="s">
        <v>477</v>
      </c>
      <c r="E11" s="273">
        <v>2583</v>
      </c>
    </row>
    <row r="12" spans="2:5" ht="23.25">
      <c r="B12" s="272" t="s">
        <v>478</v>
      </c>
      <c r="E12" s="273">
        <v>638743.5</v>
      </c>
    </row>
    <row r="13" spans="2:5" ht="23.25">
      <c r="B13" s="272" t="s">
        <v>479</v>
      </c>
      <c r="E13" s="273">
        <v>74450</v>
      </c>
    </row>
    <row r="14" spans="1:5" ht="23.25">
      <c r="A14" s="272" t="s">
        <v>484</v>
      </c>
      <c r="E14" s="340">
        <v>-5755489</v>
      </c>
    </row>
    <row r="15" spans="1:6" ht="25.5">
      <c r="A15" s="272" t="s">
        <v>487</v>
      </c>
      <c r="E15" s="340">
        <v>-10</v>
      </c>
      <c r="F15" s="338">
        <f>SUM(E9:E15)</f>
        <v>-547026.8200000003</v>
      </c>
    </row>
    <row r="16" spans="1:6" ht="24" thickBot="1">
      <c r="A16" s="271" t="s">
        <v>480</v>
      </c>
      <c r="F16" s="343">
        <f>SUM(F6:F15)</f>
        <v>11614016.84</v>
      </c>
    </row>
    <row r="17" ht="24" thickTop="1">
      <c r="F17" s="342"/>
    </row>
    <row r="18" ht="23.25">
      <c r="F18" s="340"/>
    </row>
    <row r="19" ht="23.25">
      <c r="F19" s="340"/>
    </row>
    <row r="20" spans="1:6" ht="23.25">
      <c r="A20" s="271" t="s">
        <v>481</v>
      </c>
      <c r="F20" s="340"/>
    </row>
    <row r="21" spans="2:6" ht="23.25">
      <c r="B21" s="272" t="s">
        <v>482</v>
      </c>
      <c r="F21" s="273">
        <v>300548.08</v>
      </c>
    </row>
    <row r="22" spans="2:6" ht="23.25">
      <c r="B22" s="272" t="s">
        <v>483</v>
      </c>
      <c r="F22" s="339">
        <v>11313468.76</v>
      </c>
    </row>
    <row r="23" ht="24" thickBot="1">
      <c r="F23" s="341">
        <f>SUM(F21:F22)</f>
        <v>11614016.84</v>
      </c>
    </row>
    <row r="24" ht="24" thickTop="1"/>
  </sheetData>
  <sheetProtection/>
  <mergeCells count="3">
    <mergeCell ref="A2:F2"/>
    <mergeCell ref="A3:F3"/>
    <mergeCell ref="A4:F4"/>
  </mergeCells>
  <printOptions/>
  <pageMargins left="0.58" right="0.18" top="0.48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 topLeftCell="A4">
      <selection activeCell="C18" sqref="C18"/>
    </sheetView>
  </sheetViews>
  <sheetFormatPr defaultColWidth="9.140625" defaultRowHeight="12.75"/>
  <cols>
    <col min="1" max="1" width="28.421875" style="0" bestFit="1" customWidth="1"/>
    <col min="2" max="2" width="14.140625" style="0" bestFit="1" customWidth="1"/>
    <col min="3" max="3" width="21.57421875" style="0" customWidth="1"/>
    <col min="4" max="4" width="20.421875" style="0" customWidth="1"/>
  </cols>
  <sheetData>
    <row r="1" spans="1:4" ht="23.25">
      <c r="A1" s="653" t="s">
        <v>202</v>
      </c>
      <c r="B1" s="653"/>
      <c r="C1" s="653"/>
      <c r="D1" s="653"/>
    </row>
    <row r="2" spans="1:4" ht="23.25">
      <c r="A2" s="654" t="s">
        <v>203</v>
      </c>
      <c r="B2" s="654"/>
      <c r="C2" s="654"/>
      <c r="D2" s="654"/>
    </row>
    <row r="3" spans="1:4" ht="23.25">
      <c r="A3" s="654" t="s">
        <v>204</v>
      </c>
      <c r="B3" s="654"/>
      <c r="C3" s="654"/>
      <c r="D3" s="654"/>
    </row>
    <row r="4" spans="1:4" ht="23.25">
      <c r="A4" s="654" t="s">
        <v>645</v>
      </c>
      <c r="B4" s="654"/>
      <c r="C4" s="654"/>
      <c r="D4" s="654"/>
    </row>
    <row r="5" spans="1:4" ht="23.25">
      <c r="A5" s="655" t="s">
        <v>205</v>
      </c>
      <c r="B5" s="657" t="s">
        <v>206</v>
      </c>
      <c r="C5" s="659" t="s">
        <v>207</v>
      </c>
      <c r="D5" s="660"/>
    </row>
    <row r="6" spans="1:4" ht="23.25">
      <c r="A6" s="656"/>
      <c r="B6" s="658"/>
      <c r="C6" s="25" t="s">
        <v>208</v>
      </c>
      <c r="D6" s="26" t="s">
        <v>198</v>
      </c>
    </row>
    <row r="7" spans="1:4" ht="23.25">
      <c r="A7" s="50" t="s">
        <v>235</v>
      </c>
      <c r="B7" s="520" t="s">
        <v>236</v>
      </c>
      <c r="C7" s="27"/>
      <c r="D7" s="522"/>
    </row>
    <row r="8" spans="1:4" ht="23.25">
      <c r="A8" s="28" t="s">
        <v>238</v>
      </c>
      <c r="B8" s="523" t="s">
        <v>239</v>
      </c>
      <c r="C8" s="30"/>
      <c r="D8" s="524"/>
    </row>
    <row r="9" spans="1:4" ht="23.25">
      <c r="A9" s="28" t="s">
        <v>240</v>
      </c>
      <c r="B9" s="55">
        <v>8844035</v>
      </c>
      <c r="C9" s="30" t="s">
        <v>646</v>
      </c>
      <c r="D9" s="57">
        <v>2666900</v>
      </c>
    </row>
    <row r="10" spans="1:4" ht="23.25">
      <c r="A10" s="28" t="s">
        <v>242</v>
      </c>
      <c r="B10" s="29"/>
      <c r="C10" s="30" t="s">
        <v>647</v>
      </c>
      <c r="D10" s="57"/>
    </row>
    <row r="11" spans="1:4" ht="23.25">
      <c r="A11" s="58" t="s">
        <v>243</v>
      </c>
      <c r="B11" s="55"/>
      <c r="C11" s="30" t="s">
        <v>648</v>
      </c>
      <c r="D11" s="57">
        <v>2620234</v>
      </c>
    </row>
    <row r="12" spans="1:4" ht="23.25">
      <c r="A12" s="28" t="s">
        <v>245</v>
      </c>
      <c r="B12" s="55">
        <v>1082820</v>
      </c>
      <c r="C12" s="30" t="s">
        <v>649</v>
      </c>
      <c r="D12" s="57">
        <v>16493400</v>
      </c>
    </row>
    <row r="13" spans="1:4" ht="23.25">
      <c r="A13" s="28" t="s">
        <v>634</v>
      </c>
      <c r="B13" s="55">
        <v>464589</v>
      </c>
      <c r="C13" s="31"/>
      <c r="D13" s="523" t="s">
        <v>108</v>
      </c>
    </row>
    <row r="14" spans="1:4" ht="23.25">
      <c r="A14" s="28" t="s">
        <v>247</v>
      </c>
      <c r="B14" s="55">
        <v>10729900</v>
      </c>
      <c r="C14" s="31"/>
      <c r="D14" s="524"/>
    </row>
    <row r="15" spans="1:4" ht="23.25">
      <c r="A15" s="28" t="s">
        <v>635</v>
      </c>
      <c r="B15" s="55">
        <v>148230</v>
      </c>
      <c r="C15" s="31"/>
      <c r="D15" s="524"/>
    </row>
    <row r="16" spans="1:4" ht="23.25">
      <c r="A16" s="32" t="s">
        <v>636</v>
      </c>
      <c r="B16" s="55">
        <v>91240</v>
      </c>
      <c r="C16" s="31"/>
      <c r="D16" s="524"/>
    </row>
    <row r="17" spans="1:8" ht="23.25">
      <c r="A17" s="28" t="s">
        <v>637</v>
      </c>
      <c r="B17" s="55">
        <v>36000</v>
      </c>
      <c r="C17" s="31"/>
      <c r="D17" s="524"/>
      <c r="E17" s="11"/>
      <c r="F17" s="11"/>
      <c r="G17" s="11"/>
      <c r="H17" s="11"/>
    </row>
    <row r="18" spans="1:8" ht="23.25">
      <c r="A18" s="28" t="s">
        <v>638</v>
      </c>
      <c r="B18" s="55">
        <v>62220</v>
      </c>
      <c r="C18" s="31"/>
      <c r="D18" s="524"/>
      <c r="E18" s="11"/>
      <c r="F18" s="11"/>
      <c r="G18" s="11"/>
      <c r="H18" s="11"/>
    </row>
    <row r="19" spans="1:8" ht="23.25">
      <c r="A19" s="28" t="s">
        <v>639</v>
      </c>
      <c r="B19" s="55">
        <v>102500</v>
      </c>
      <c r="C19" s="31"/>
      <c r="D19" s="524"/>
      <c r="E19" s="11"/>
      <c r="F19" s="11"/>
      <c r="G19" s="11"/>
      <c r="H19" s="11"/>
    </row>
    <row r="20" spans="1:8" ht="23.25">
      <c r="A20" s="28" t="s">
        <v>640</v>
      </c>
      <c r="B20" s="55">
        <v>159000</v>
      </c>
      <c r="C20" s="31"/>
      <c r="D20" s="524"/>
      <c r="E20" s="11"/>
      <c r="F20" s="11"/>
      <c r="G20" s="11"/>
      <c r="H20" s="11"/>
    </row>
    <row r="21" spans="1:8" ht="23.25">
      <c r="A21" s="28" t="s">
        <v>641</v>
      </c>
      <c r="B21" s="55">
        <v>10000</v>
      </c>
      <c r="C21" s="31"/>
      <c r="D21" s="524"/>
      <c r="E21" s="11"/>
      <c r="F21" s="11"/>
      <c r="G21" s="11"/>
      <c r="H21" s="11"/>
    </row>
    <row r="22" spans="1:8" ht="23.25">
      <c r="A22" s="555" t="s">
        <v>642</v>
      </c>
      <c r="B22" s="552">
        <v>50000</v>
      </c>
      <c r="C22" s="549"/>
      <c r="D22" s="530"/>
      <c r="E22" s="11"/>
      <c r="F22" s="11"/>
      <c r="G22" s="11"/>
      <c r="H22" s="11"/>
    </row>
    <row r="23" spans="1:8" ht="23.25">
      <c r="A23" s="33" t="s">
        <v>650</v>
      </c>
      <c r="B23" s="553">
        <f>SUM(B9:B22)</f>
        <v>21780534</v>
      </c>
      <c r="C23" s="34"/>
      <c r="D23" s="554">
        <f>SUM(D9:D22)</f>
        <v>21780534</v>
      </c>
      <c r="E23" s="35"/>
      <c r="F23" s="35"/>
      <c r="G23" s="35"/>
      <c r="H23" s="35"/>
    </row>
    <row r="24" spans="1:8" ht="23.25">
      <c r="A24" s="22"/>
      <c r="B24" s="36"/>
      <c r="C24" s="22"/>
      <c r="D24" s="36"/>
      <c r="E24" s="11"/>
      <c r="F24" s="11"/>
      <c r="G24" s="11"/>
      <c r="H24" s="11"/>
    </row>
    <row r="25" spans="1:8" ht="21">
      <c r="A25" s="49" t="s">
        <v>209</v>
      </c>
      <c r="B25" s="550"/>
      <c r="C25" s="661" t="s">
        <v>210</v>
      </c>
      <c r="D25" s="661"/>
      <c r="E25" s="11"/>
      <c r="F25" s="11"/>
      <c r="G25" s="11"/>
      <c r="H25" s="11"/>
    </row>
    <row r="26" spans="1:8" ht="21">
      <c r="A26" s="551" t="s">
        <v>211</v>
      </c>
      <c r="B26" s="550"/>
      <c r="C26" s="661" t="s">
        <v>212</v>
      </c>
      <c r="D26" s="661"/>
      <c r="E26" s="11"/>
      <c r="F26" s="11"/>
      <c r="G26" s="11"/>
      <c r="H26" s="37"/>
    </row>
    <row r="27" spans="1:4" ht="21">
      <c r="A27" s="551" t="s">
        <v>213</v>
      </c>
      <c r="B27" s="265" t="s">
        <v>111</v>
      </c>
      <c r="C27" s="661" t="s">
        <v>214</v>
      </c>
      <c r="D27" s="661"/>
    </row>
    <row r="28" spans="1:4" ht="21">
      <c r="A28" s="551"/>
      <c r="B28" s="265"/>
      <c r="C28" s="551"/>
      <c r="D28" s="551"/>
    </row>
    <row r="29" spans="1:4" ht="21">
      <c r="A29" s="591" t="s">
        <v>209</v>
      </c>
      <c r="B29" s="591"/>
      <c r="C29" s="591"/>
      <c r="D29" s="591"/>
    </row>
    <row r="30" spans="1:4" ht="21">
      <c r="A30" s="591" t="s">
        <v>383</v>
      </c>
      <c r="B30" s="591"/>
      <c r="C30" s="591"/>
      <c r="D30" s="591"/>
    </row>
    <row r="31" spans="1:4" ht="21">
      <c r="A31" s="591" t="s">
        <v>196</v>
      </c>
      <c r="B31" s="591"/>
      <c r="C31" s="591"/>
      <c r="D31" s="591"/>
    </row>
    <row r="32" spans="1:4" ht="14.25">
      <c r="A32" s="11"/>
      <c r="B32" s="36"/>
      <c r="C32" s="11"/>
      <c r="D32" s="36"/>
    </row>
  </sheetData>
  <sheetProtection/>
  <mergeCells count="13">
    <mergeCell ref="C26:D26"/>
    <mergeCell ref="C27:D27"/>
    <mergeCell ref="A29:D29"/>
    <mergeCell ref="A30:D30"/>
    <mergeCell ref="A31:D31"/>
    <mergeCell ref="C25:D25"/>
    <mergeCell ref="A1:D1"/>
    <mergeCell ref="A2:D2"/>
    <mergeCell ref="A3:D3"/>
    <mergeCell ref="A4:D4"/>
    <mergeCell ref="A5:A6"/>
    <mergeCell ref="B5:B6"/>
    <mergeCell ref="C5:D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7">
      <selection activeCell="E23" sqref="E23"/>
    </sheetView>
  </sheetViews>
  <sheetFormatPr defaultColWidth="9.140625" defaultRowHeight="12.75"/>
  <cols>
    <col min="1" max="1" width="6.7109375" style="0" bestFit="1" customWidth="1"/>
    <col min="2" max="2" width="42.140625" style="0" bestFit="1" customWidth="1"/>
    <col min="3" max="3" width="13.8515625" style="0" bestFit="1" customWidth="1"/>
    <col min="4" max="4" width="12.7109375" style="0" bestFit="1" customWidth="1"/>
    <col min="5" max="5" width="13.8515625" style="0" bestFit="1" customWidth="1"/>
  </cols>
  <sheetData>
    <row r="4" spans="1:9" ht="23.25">
      <c r="A4" s="11"/>
      <c r="B4" s="11"/>
      <c r="C4" s="11"/>
      <c r="D4" s="11"/>
      <c r="E4" s="41" t="s">
        <v>437</v>
      </c>
      <c r="F4" s="11"/>
      <c r="G4" s="11"/>
      <c r="H4" s="11"/>
      <c r="I4" s="41"/>
    </row>
    <row r="5" spans="1:9" ht="26.25">
      <c r="A5" s="663" t="s">
        <v>215</v>
      </c>
      <c r="B5" s="663"/>
      <c r="C5" s="663"/>
      <c r="D5" s="663"/>
      <c r="E5" s="663"/>
      <c r="F5" s="48"/>
      <c r="G5" s="48"/>
      <c r="H5" s="48"/>
      <c r="I5" s="48"/>
    </row>
    <row r="6" spans="1:9" ht="23.25">
      <c r="A6" s="38"/>
      <c r="B6" s="38"/>
      <c r="C6" s="42"/>
      <c r="D6" s="42"/>
      <c r="E6" s="42"/>
      <c r="F6" s="38"/>
      <c r="G6" s="38"/>
      <c r="H6" s="38"/>
      <c r="I6" s="38"/>
    </row>
    <row r="7" spans="1:9" ht="23.25">
      <c r="A7" s="297" t="s">
        <v>216</v>
      </c>
      <c r="B7" s="298" t="s">
        <v>165</v>
      </c>
      <c r="C7" s="299" t="s">
        <v>217</v>
      </c>
      <c r="D7" s="299" t="s">
        <v>218</v>
      </c>
      <c r="E7" s="299" t="s">
        <v>199</v>
      </c>
      <c r="F7" s="11"/>
      <c r="G7" s="11"/>
      <c r="H7" s="11"/>
      <c r="I7" s="11"/>
    </row>
    <row r="8" spans="1:9" ht="23.25">
      <c r="A8" s="43">
        <v>1</v>
      </c>
      <c r="B8" s="44" t="s">
        <v>384</v>
      </c>
      <c r="C8" s="45">
        <v>4832581.02</v>
      </c>
      <c r="D8" s="45"/>
      <c r="E8" s="45">
        <v>4832581.02</v>
      </c>
      <c r="F8" s="40"/>
      <c r="G8" s="11"/>
      <c r="H8" s="662"/>
      <c r="I8" s="662"/>
    </row>
    <row r="9" spans="1:9" ht="23.25">
      <c r="A9" s="43">
        <v>2</v>
      </c>
      <c r="B9" s="44" t="s">
        <v>385</v>
      </c>
      <c r="C9" s="45">
        <v>2082755.17</v>
      </c>
      <c r="D9" s="45"/>
      <c r="E9" s="45">
        <v>2082755.17</v>
      </c>
      <c r="F9" s="40"/>
      <c r="G9" s="11"/>
      <c r="H9" s="662"/>
      <c r="I9" s="662"/>
    </row>
    <row r="10" spans="1:9" ht="23.25">
      <c r="A10" s="43">
        <v>3</v>
      </c>
      <c r="B10" s="44" t="s">
        <v>386</v>
      </c>
      <c r="C10" s="45">
        <v>1177294.15</v>
      </c>
      <c r="D10" s="45"/>
      <c r="E10" s="45">
        <v>1177294.15</v>
      </c>
      <c r="F10" s="40"/>
      <c r="G10" s="11"/>
      <c r="H10" s="662"/>
      <c r="I10" s="662"/>
    </row>
    <row r="11" spans="1:9" ht="23.25">
      <c r="A11" s="43">
        <v>4</v>
      </c>
      <c r="B11" s="44" t="s">
        <v>387</v>
      </c>
      <c r="C11" s="45">
        <v>1318982.19</v>
      </c>
      <c r="D11" s="45"/>
      <c r="E11" s="45">
        <v>1318982.19</v>
      </c>
      <c r="F11" s="40"/>
      <c r="G11" s="11"/>
      <c r="H11" s="662"/>
      <c r="I11" s="662"/>
    </row>
    <row r="12" spans="1:9" ht="23.25">
      <c r="A12" s="43">
        <v>5</v>
      </c>
      <c r="B12" s="44" t="s">
        <v>388</v>
      </c>
      <c r="C12" s="45">
        <v>765498.74</v>
      </c>
      <c r="D12" s="45"/>
      <c r="E12" s="45">
        <v>765498.74</v>
      </c>
      <c r="F12" s="40"/>
      <c r="G12" s="11"/>
      <c r="H12" s="662"/>
      <c r="I12" s="662"/>
    </row>
    <row r="13" spans="1:9" ht="23.25">
      <c r="A13" s="43">
        <v>6</v>
      </c>
      <c r="B13" s="44" t="s">
        <v>389</v>
      </c>
      <c r="C13" s="45">
        <v>1876346.43</v>
      </c>
      <c r="D13" s="45"/>
      <c r="E13" s="45">
        <v>1876346.43</v>
      </c>
      <c r="F13" s="40"/>
      <c r="G13" s="11"/>
      <c r="H13" s="662"/>
      <c r="I13" s="662"/>
    </row>
    <row r="14" spans="1:9" ht="23.25">
      <c r="A14" s="43">
        <v>7</v>
      </c>
      <c r="B14" s="44" t="s">
        <v>390</v>
      </c>
      <c r="C14" s="45">
        <v>758359.1</v>
      </c>
      <c r="D14" s="45"/>
      <c r="E14" s="45">
        <v>758359.1</v>
      </c>
      <c r="F14" s="40"/>
      <c r="G14" s="11"/>
      <c r="H14" s="662"/>
      <c r="I14" s="662"/>
    </row>
    <row r="15" spans="1:9" ht="23.25">
      <c r="A15" s="43">
        <v>8</v>
      </c>
      <c r="B15" s="44" t="s">
        <v>391</v>
      </c>
      <c r="C15" s="45">
        <v>1575232.46</v>
      </c>
      <c r="D15" s="45">
        <v>998800</v>
      </c>
      <c r="E15" s="45">
        <v>375664.8400000001</v>
      </c>
      <c r="F15" s="40"/>
      <c r="G15" s="11"/>
      <c r="H15" s="39"/>
      <c r="I15" s="39"/>
    </row>
    <row r="16" spans="1:9" ht="23.25">
      <c r="A16" s="43">
        <v>9</v>
      </c>
      <c r="B16" s="44" t="s">
        <v>435</v>
      </c>
      <c r="C16" s="45">
        <v>2058022.38</v>
      </c>
      <c r="D16" s="45">
        <v>5112120</v>
      </c>
      <c r="E16" s="45">
        <f>+C16-D16</f>
        <v>-3054097.62</v>
      </c>
      <c r="F16" s="40"/>
      <c r="G16" s="11"/>
      <c r="H16" s="39"/>
      <c r="I16" s="39"/>
    </row>
    <row r="17" spans="1:9" ht="23.25">
      <c r="A17" s="43">
        <v>10</v>
      </c>
      <c r="B17" s="44" t="s">
        <v>436</v>
      </c>
      <c r="C17" s="45">
        <v>1709482.39</v>
      </c>
      <c r="D17" s="45">
        <v>3023692</v>
      </c>
      <c r="E17" s="45">
        <f>+C17-D17</f>
        <v>-1314209.61</v>
      </c>
      <c r="F17" s="40"/>
      <c r="G17" s="11"/>
      <c r="H17" s="39"/>
      <c r="I17" s="39"/>
    </row>
    <row r="18" spans="1:5" ht="24" thickBot="1">
      <c r="A18" s="47"/>
      <c r="B18" s="46" t="s">
        <v>194</v>
      </c>
      <c r="C18" s="300">
        <f>SUM(C8:C17)</f>
        <v>18154554.029999997</v>
      </c>
      <c r="D18" s="300">
        <f>SUM(D15:D17)</f>
        <v>9134612</v>
      </c>
      <c r="E18" s="300">
        <f>+C18-D18</f>
        <v>9019942.029999997</v>
      </c>
    </row>
    <row r="19" spans="1:5" ht="13.5" thickTop="1">
      <c r="A19" s="11"/>
      <c r="B19" s="11"/>
      <c r="C19" s="11"/>
      <c r="D19" s="11"/>
      <c r="E19" s="11"/>
    </row>
  </sheetData>
  <sheetProtection/>
  <mergeCells count="8">
    <mergeCell ref="H8:I8"/>
    <mergeCell ref="H11:I11"/>
    <mergeCell ref="A5:E5"/>
    <mergeCell ref="H13:I13"/>
    <mergeCell ref="H14:I14"/>
    <mergeCell ref="H12:I12"/>
    <mergeCell ref="H9:I9"/>
    <mergeCell ref="H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SheetLayoutView="100" workbookViewId="0" topLeftCell="A4">
      <selection activeCell="D35" sqref="D35"/>
    </sheetView>
  </sheetViews>
  <sheetFormatPr defaultColWidth="9.140625" defaultRowHeight="12.75"/>
  <cols>
    <col min="1" max="1" width="24.00390625" style="0" customWidth="1"/>
    <col min="2" max="2" width="13.28125" style="0" bestFit="1" customWidth="1"/>
    <col min="3" max="3" width="12.140625" style="0" bestFit="1" customWidth="1"/>
    <col min="4" max="5" width="13.28125" style="0" bestFit="1" customWidth="1"/>
    <col min="6" max="6" width="11.28125" style="0" customWidth="1"/>
    <col min="7" max="7" width="13.28125" style="0" bestFit="1" customWidth="1"/>
  </cols>
  <sheetData>
    <row r="1" spans="1:7" ht="12.75">
      <c r="A1" s="11"/>
      <c r="B1" s="11"/>
      <c r="C1" s="11"/>
      <c r="D1" s="11"/>
      <c r="E1" s="11"/>
      <c r="F1" s="11"/>
      <c r="G1" s="11"/>
    </row>
    <row r="2" spans="1:7" ht="23.25">
      <c r="A2" s="669" t="s">
        <v>227</v>
      </c>
      <c r="B2" s="669"/>
      <c r="C2" s="669"/>
      <c r="D2" s="669"/>
      <c r="E2" s="669"/>
      <c r="F2" s="669"/>
      <c r="G2" s="669"/>
    </row>
    <row r="3" spans="1:7" ht="23.25">
      <c r="A3" s="669" t="s">
        <v>204</v>
      </c>
      <c r="B3" s="669"/>
      <c r="C3" s="669"/>
      <c r="D3" s="669"/>
      <c r="E3" s="669"/>
      <c r="F3" s="669"/>
      <c r="G3" s="669"/>
    </row>
    <row r="4" spans="1:7" ht="23.25">
      <c r="A4" s="669" t="s">
        <v>633</v>
      </c>
      <c r="B4" s="669"/>
      <c r="C4" s="669"/>
      <c r="D4" s="669"/>
      <c r="E4" s="669"/>
      <c r="F4" s="669"/>
      <c r="G4" s="669"/>
    </row>
    <row r="5" spans="1:7" ht="12.75">
      <c r="A5" s="11"/>
      <c r="B5" s="11"/>
      <c r="C5" s="11"/>
      <c r="D5" s="11"/>
      <c r="E5" s="11"/>
      <c r="F5" s="11"/>
      <c r="G5" s="11"/>
    </row>
    <row r="6" spans="1:7" ht="23.25">
      <c r="A6" s="670" t="s">
        <v>205</v>
      </c>
      <c r="B6" s="63" t="s">
        <v>228</v>
      </c>
      <c r="C6" s="672" t="s">
        <v>229</v>
      </c>
      <c r="D6" s="672" t="s">
        <v>230</v>
      </c>
      <c r="E6" s="672" t="s">
        <v>231</v>
      </c>
      <c r="F6" s="64" t="s">
        <v>156</v>
      </c>
      <c r="G6" s="672" t="s">
        <v>232</v>
      </c>
    </row>
    <row r="7" spans="1:7" ht="23.25">
      <c r="A7" s="671"/>
      <c r="B7" s="65" t="s">
        <v>233</v>
      </c>
      <c r="C7" s="672"/>
      <c r="D7" s="672"/>
      <c r="E7" s="672"/>
      <c r="F7" s="66" t="s">
        <v>234</v>
      </c>
      <c r="G7" s="672"/>
    </row>
    <row r="8" spans="1:7" ht="30" customHeight="1">
      <c r="A8" s="50" t="s">
        <v>235</v>
      </c>
      <c r="B8" s="51" t="s">
        <v>236</v>
      </c>
      <c r="C8" s="51" t="s">
        <v>237</v>
      </c>
      <c r="D8" s="51" t="s">
        <v>237</v>
      </c>
      <c r="E8" s="51" t="s">
        <v>236</v>
      </c>
      <c r="F8" s="52"/>
      <c r="G8" s="53"/>
    </row>
    <row r="9" spans="1:7" ht="30" customHeight="1">
      <c r="A9" s="28" t="s">
        <v>238</v>
      </c>
      <c r="B9" s="29" t="s">
        <v>239</v>
      </c>
      <c r="C9" s="29" t="s">
        <v>239</v>
      </c>
      <c r="D9" s="29" t="s">
        <v>239</v>
      </c>
      <c r="E9" s="29" t="s">
        <v>239</v>
      </c>
      <c r="F9" s="28"/>
      <c r="G9" s="54"/>
    </row>
    <row r="10" spans="1:7" ht="88.5" customHeight="1">
      <c r="A10" s="28" t="s">
        <v>240</v>
      </c>
      <c r="B10" s="55">
        <v>8844035</v>
      </c>
      <c r="C10" s="55"/>
      <c r="D10" s="56"/>
      <c r="E10" s="55">
        <v>8844035</v>
      </c>
      <c r="F10" s="28" t="s">
        <v>241</v>
      </c>
      <c r="G10" s="57">
        <v>2666900</v>
      </c>
    </row>
    <row r="11" spans="1:7" ht="30" customHeight="1">
      <c r="A11" s="28" t="s">
        <v>242</v>
      </c>
      <c r="B11" s="29" t="s">
        <v>239</v>
      </c>
      <c r="C11" s="29"/>
      <c r="D11" s="29"/>
      <c r="E11" s="29"/>
      <c r="F11" s="28"/>
      <c r="G11" s="57"/>
    </row>
    <row r="12" spans="1:7" ht="51" customHeight="1">
      <c r="A12" s="58" t="s">
        <v>243</v>
      </c>
      <c r="B12" s="55"/>
      <c r="C12" s="56"/>
      <c r="D12" s="56"/>
      <c r="E12" s="55"/>
      <c r="F12" s="59" t="s">
        <v>244</v>
      </c>
      <c r="G12" s="57">
        <v>2620234</v>
      </c>
    </row>
    <row r="13" spans="1:7" ht="44.25" customHeight="1">
      <c r="A13" s="28" t="s">
        <v>245</v>
      </c>
      <c r="B13" s="55">
        <v>1370730</v>
      </c>
      <c r="C13" s="55">
        <v>10750</v>
      </c>
      <c r="D13" s="56">
        <v>298660</v>
      </c>
      <c r="E13" s="55">
        <v>1082820</v>
      </c>
      <c r="F13" s="28" t="s">
        <v>246</v>
      </c>
      <c r="G13" s="57">
        <v>16493400</v>
      </c>
    </row>
    <row r="14" spans="1:7" ht="30" customHeight="1">
      <c r="A14" s="28" t="s">
        <v>634</v>
      </c>
      <c r="B14" s="55">
        <v>627037</v>
      </c>
      <c r="C14" s="55">
        <v>0</v>
      </c>
      <c r="D14" s="56">
        <v>162448</v>
      </c>
      <c r="E14" s="55">
        <v>464589</v>
      </c>
      <c r="F14" s="28"/>
      <c r="G14" s="29" t="s">
        <v>108</v>
      </c>
    </row>
    <row r="15" spans="1:7" ht="30" customHeight="1">
      <c r="A15" s="28" t="s">
        <v>247</v>
      </c>
      <c r="B15" s="55">
        <v>10082900</v>
      </c>
      <c r="C15" s="56">
        <v>749000</v>
      </c>
      <c r="D15" s="56">
        <v>102000</v>
      </c>
      <c r="E15" s="55">
        <v>10729900</v>
      </c>
      <c r="F15" s="28"/>
      <c r="G15" s="54"/>
    </row>
    <row r="16" spans="1:7" ht="30" customHeight="1">
      <c r="A16" s="510" t="s">
        <v>635</v>
      </c>
      <c r="B16" s="55">
        <v>193520</v>
      </c>
      <c r="C16" s="55">
        <v>0</v>
      </c>
      <c r="D16" s="56">
        <v>45290</v>
      </c>
      <c r="E16" s="55">
        <v>148230</v>
      </c>
      <c r="F16" s="28"/>
      <c r="G16" s="54"/>
    </row>
    <row r="17" spans="1:7" ht="30" customHeight="1">
      <c r="A17" s="67" t="s">
        <v>636</v>
      </c>
      <c r="B17" s="55">
        <v>156240</v>
      </c>
      <c r="C17" s="55">
        <v>5900</v>
      </c>
      <c r="D17" s="56">
        <v>70900</v>
      </c>
      <c r="E17" s="55">
        <v>91240</v>
      </c>
      <c r="F17" s="28"/>
      <c r="G17" s="54"/>
    </row>
    <row r="18" spans="1:7" ht="30" customHeight="1">
      <c r="A18" s="28" t="s">
        <v>637</v>
      </c>
      <c r="B18" s="55">
        <v>36000</v>
      </c>
      <c r="C18" s="55">
        <v>0</v>
      </c>
      <c r="D18" s="56">
        <v>0</v>
      </c>
      <c r="E18" s="55">
        <v>36000</v>
      </c>
      <c r="F18" s="28"/>
      <c r="G18" s="54"/>
    </row>
    <row r="19" spans="1:7" ht="30" customHeight="1">
      <c r="A19" s="28" t="s">
        <v>638</v>
      </c>
      <c r="B19" s="55">
        <v>65220</v>
      </c>
      <c r="C19" s="55">
        <v>0</v>
      </c>
      <c r="D19" s="56">
        <v>3000</v>
      </c>
      <c r="E19" s="55">
        <v>62220</v>
      </c>
      <c r="F19" s="28"/>
      <c r="G19" s="54"/>
    </row>
    <row r="20" spans="1:7" ht="30" customHeight="1">
      <c r="A20" s="28" t="s">
        <v>639</v>
      </c>
      <c r="B20" s="55">
        <v>306280</v>
      </c>
      <c r="C20" s="55">
        <v>30500</v>
      </c>
      <c r="D20" s="56">
        <v>234280</v>
      </c>
      <c r="E20" s="55">
        <v>102500</v>
      </c>
      <c r="F20" s="28"/>
      <c r="G20" s="54"/>
    </row>
    <row r="21" spans="1:7" ht="30" customHeight="1">
      <c r="A21" s="28" t="s">
        <v>640</v>
      </c>
      <c r="B21" s="55">
        <v>195000</v>
      </c>
      <c r="C21" s="55">
        <v>0</v>
      </c>
      <c r="D21" s="56">
        <v>36000</v>
      </c>
      <c r="E21" s="55">
        <v>159000</v>
      </c>
      <c r="F21" s="28"/>
      <c r="G21" s="54"/>
    </row>
    <row r="22" spans="1:7" ht="30" customHeight="1">
      <c r="A22" s="28" t="s">
        <v>641</v>
      </c>
      <c r="B22" s="55">
        <v>10000</v>
      </c>
      <c r="C22" s="55">
        <v>0</v>
      </c>
      <c r="D22" s="56">
        <v>0</v>
      </c>
      <c r="E22" s="55">
        <v>10000</v>
      </c>
      <c r="F22" s="28"/>
      <c r="G22" s="54"/>
    </row>
    <row r="23" spans="1:7" ht="30" customHeight="1">
      <c r="A23" s="28" t="s">
        <v>642</v>
      </c>
      <c r="B23" s="55">
        <v>50000</v>
      </c>
      <c r="C23" s="55">
        <v>0</v>
      </c>
      <c r="D23" s="56">
        <v>0</v>
      </c>
      <c r="E23" s="55">
        <v>50000</v>
      </c>
      <c r="F23" s="28"/>
      <c r="G23" s="514"/>
    </row>
    <row r="24" spans="1:7" ht="30" customHeight="1">
      <c r="A24" s="556"/>
      <c r="B24" s="511"/>
      <c r="C24" s="511"/>
      <c r="D24" s="512"/>
      <c r="E24" s="511"/>
      <c r="F24" s="513"/>
      <c r="G24" s="514"/>
    </row>
    <row r="25" spans="1:7" ht="30" customHeight="1" thickBot="1">
      <c r="A25" s="68" t="s">
        <v>194</v>
      </c>
      <c r="B25" s="60">
        <f>SUM(B10:B24)</f>
        <v>21936962</v>
      </c>
      <c r="C25" s="60">
        <f>SUM(C10:C24)</f>
        <v>796150</v>
      </c>
      <c r="D25" s="60">
        <f>SUM(D10:D24)</f>
        <v>952578</v>
      </c>
      <c r="E25" s="60">
        <f>SUM(E10:E24)</f>
        <v>21780534</v>
      </c>
      <c r="F25" s="61"/>
      <c r="G25" s="62">
        <f>SUM(G10:G24)</f>
        <v>21780534</v>
      </c>
    </row>
    <row r="26" spans="1:7" ht="24" thickTop="1">
      <c r="A26" s="22" t="s">
        <v>248</v>
      </c>
      <c r="B26" s="11"/>
      <c r="C26" s="11"/>
      <c r="D26" s="11"/>
      <c r="E26" s="11"/>
      <c r="F26" s="11"/>
      <c r="G26" s="11"/>
    </row>
    <row r="27" spans="1:7" ht="21">
      <c r="A27" s="589" t="s">
        <v>227</v>
      </c>
      <c r="B27" s="589"/>
      <c r="C27" s="589"/>
      <c r="D27" s="589"/>
      <c r="E27" s="589"/>
      <c r="F27" s="589"/>
      <c r="G27" s="589"/>
    </row>
    <row r="28" spans="1:7" ht="21">
      <c r="A28" s="589" t="s">
        <v>204</v>
      </c>
      <c r="B28" s="589"/>
      <c r="C28" s="589"/>
      <c r="D28" s="589"/>
      <c r="E28" s="589"/>
      <c r="F28" s="589"/>
      <c r="G28" s="589"/>
    </row>
    <row r="29" spans="1:7" ht="21">
      <c r="A29" s="589" t="s">
        <v>644</v>
      </c>
      <c r="B29" s="589"/>
      <c r="C29" s="589"/>
      <c r="D29" s="589"/>
      <c r="E29" s="589"/>
      <c r="F29" s="589"/>
      <c r="G29" s="589"/>
    </row>
    <row r="30" spans="1:7" ht="18">
      <c r="A30" s="234"/>
      <c r="B30" s="234"/>
      <c r="C30" s="234"/>
      <c r="D30" s="234"/>
      <c r="E30" s="234"/>
      <c r="F30" s="234"/>
      <c r="G30" s="234"/>
    </row>
    <row r="31" spans="1:7" ht="21">
      <c r="A31" s="666" t="s">
        <v>205</v>
      </c>
      <c r="B31" s="515" t="s">
        <v>228</v>
      </c>
      <c r="C31" s="668" t="s">
        <v>229</v>
      </c>
      <c r="D31" s="668" t="s">
        <v>230</v>
      </c>
      <c r="E31" s="668" t="s">
        <v>231</v>
      </c>
      <c r="F31" s="516" t="s">
        <v>156</v>
      </c>
      <c r="G31" s="668" t="s">
        <v>232</v>
      </c>
    </row>
    <row r="32" spans="1:7" ht="21">
      <c r="A32" s="667"/>
      <c r="B32" s="517" t="s">
        <v>233</v>
      </c>
      <c r="C32" s="668"/>
      <c r="D32" s="668"/>
      <c r="E32" s="668"/>
      <c r="F32" s="518" t="s">
        <v>234</v>
      </c>
      <c r="G32" s="668"/>
    </row>
    <row r="33" spans="1:7" ht="21">
      <c r="A33" s="519" t="s">
        <v>235</v>
      </c>
      <c r="B33" s="520" t="s">
        <v>236</v>
      </c>
      <c r="C33" s="520" t="s">
        <v>237</v>
      </c>
      <c r="D33" s="520" t="s">
        <v>237</v>
      </c>
      <c r="E33" s="520" t="s">
        <v>236</v>
      </c>
      <c r="F33" s="521"/>
      <c r="G33" s="522"/>
    </row>
    <row r="34" spans="1:7" ht="21">
      <c r="A34" s="510" t="s">
        <v>238</v>
      </c>
      <c r="B34" s="523" t="s">
        <v>239</v>
      </c>
      <c r="C34" s="523" t="s">
        <v>239</v>
      </c>
      <c r="D34" s="523" t="s">
        <v>239</v>
      </c>
      <c r="E34" s="523" t="s">
        <v>239</v>
      </c>
      <c r="F34" s="510"/>
      <c r="G34" s="524"/>
    </row>
    <row r="35" spans="1:7" ht="84">
      <c r="A35" s="510" t="s">
        <v>240</v>
      </c>
      <c r="B35" s="525">
        <v>8844035</v>
      </c>
      <c r="C35" s="525"/>
      <c r="D35" s="526"/>
      <c r="E35" s="525">
        <v>8844035</v>
      </c>
      <c r="F35" s="510" t="s">
        <v>241</v>
      </c>
      <c r="G35" s="527">
        <v>2666900</v>
      </c>
    </row>
    <row r="36" spans="1:7" ht="21">
      <c r="A36" s="510" t="s">
        <v>242</v>
      </c>
      <c r="B36" s="523" t="s">
        <v>239</v>
      </c>
      <c r="C36" s="523"/>
      <c r="D36" s="523"/>
      <c r="E36" s="523"/>
      <c r="F36" s="510"/>
      <c r="G36" s="527"/>
    </row>
    <row r="37" spans="1:7" ht="63">
      <c r="A37" s="528" t="s">
        <v>243</v>
      </c>
      <c r="B37" s="525"/>
      <c r="C37" s="526"/>
      <c r="D37" s="526"/>
      <c r="E37" s="525"/>
      <c r="F37" s="529" t="s">
        <v>244</v>
      </c>
      <c r="G37" s="527">
        <v>2620234</v>
      </c>
    </row>
    <row r="38" spans="1:7" ht="42">
      <c r="A38" s="510" t="s">
        <v>245</v>
      </c>
      <c r="B38" s="525">
        <v>1370730</v>
      </c>
      <c r="C38" s="525">
        <v>10750</v>
      </c>
      <c r="D38" s="526">
        <v>298660</v>
      </c>
      <c r="E38" s="525">
        <v>1082820</v>
      </c>
      <c r="F38" s="510" t="s">
        <v>246</v>
      </c>
      <c r="G38" s="527">
        <v>16493400</v>
      </c>
    </row>
    <row r="39" spans="1:7" ht="21">
      <c r="A39" s="510" t="s">
        <v>634</v>
      </c>
      <c r="B39" s="525">
        <v>627037</v>
      </c>
      <c r="C39" s="525">
        <v>0</v>
      </c>
      <c r="D39" s="526">
        <v>162448</v>
      </c>
      <c r="E39" s="525">
        <v>464589</v>
      </c>
      <c r="F39" s="510"/>
      <c r="G39" s="523" t="s">
        <v>108</v>
      </c>
    </row>
    <row r="40" spans="1:7" ht="21">
      <c r="A40" s="510" t="s">
        <v>247</v>
      </c>
      <c r="B40" s="525">
        <v>10082900</v>
      </c>
      <c r="C40" s="526">
        <v>749000</v>
      </c>
      <c r="D40" s="526">
        <v>102000</v>
      </c>
      <c r="E40" s="525">
        <v>10729900</v>
      </c>
      <c r="F40" s="510"/>
      <c r="G40" s="524"/>
    </row>
    <row r="41" spans="1:7" ht="42">
      <c r="A41" s="510" t="s">
        <v>635</v>
      </c>
      <c r="B41" s="525">
        <v>193520</v>
      </c>
      <c r="C41" s="525">
        <v>0</v>
      </c>
      <c r="D41" s="526">
        <v>45290</v>
      </c>
      <c r="E41" s="525">
        <v>148230</v>
      </c>
      <c r="F41" s="510"/>
      <c r="G41" s="524"/>
    </row>
    <row r="42" spans="1:7" ht="21">
      <c r="A42" s="67" t="s">
        <v>636</v>
      </c>
      <c r="B42" s="525">
        <v>156240</v>
      </c>
      <c r="C42" s="525">
        <v>5900</v>
      </c>
      <c r="D42" s="526">
        <v>70900</v>
      </c>
      <c r="E42" s="525">
        <v>91240</v>
      </c>
      <c r="F42" s="510"/>
      <c r="G42" s="524"/>
    </row>
    <row r="43" spans="1:7" ht="21">
      <c r="A43" s="510" t="s">
        <v>637</v>
      </c>
      <c r="B43" s="525">
        <v>36000</v>
      </c>
      <c r="C43" s="525">
        <v>0</v>
      </c>
      <c r="D43" s="526">
        <v>0</v>
      </c>
      <c r="E43" s="525">
        <v>36000</v>
      </c>
      <c r="F43" s="510"/>
      <c r="G43" s="524"/>
    </row>
    <row r="44" spans="1:7" ht="21">
      <c r="A44" s="510" t="s">
        <v>638</v>
      </c>
      <c r="B44" s="525">
        <v>65220</v>
      </c>
      <c r="C44" s="525">
        <v>0</v>
      </c>
      <c r="D44" s="526">
        <v>3000</v>
      </c>
      <c r="E44" s="525">
        <v>62220</v>
      </c>
      <c r="F44" s="510"/>
      <c r="G44" s="524"/>
    </row>
    <row r="45" spans="1:7" ht="21">
      <c r="A45" s="510" t="s">
        <v>639</v>
      </c>
      <c r="B45" s="525">
        <v>306280</v>
      </c>
      <c r="C45" s="525">
        <v>30500</v>
      </c>
      <c r="D45" s="526">
        <v>234280</v>
      </c>
      <c r="E45" s="525">
        <v>102500</v>
      </c>
      <c r="F45" s="510"/>
      <c r="G45" s="524"/>
    </row>
    <row r="46" spans="1:7" ht="21">
      <c r="A46" s="510" t="s">
        <v>640</v>
      </c>
      <c r="B46" s="525">
        <v>195000</v>
      </c>
      <c r="C46" s="525">
        <v>0</v>
      </c>
      <c r="D46" s="526">
        <v>36000</v>
      </c>
      <c r="E46" s="525">
        <v>159000</v>
      </c>
      <c r="F46" s="510"/>
      <c r="G46" s="524"/>
    </row>
    <row r="47" spans="1:7" ht="21">
      <c r="A47" s="510" t="s">
        <v>641</v>
      </c>
      <c r="B47" s="525">
        <v>10000</v>
      </c>
      <c r="C47" s="525">
        <v>0</v>
      </c>
      <c r="D47" s="526">
        <v>0</v>
      </c>
      <c r="E47" s="525">
        <v>10000</v>
      </c>
      <c r="F47" s="510"/>
      <c r="G47" s="524"/>
    </row>
    <row r="48" spans="1:7" ht="21">
      <c r="A48" s="510" t="s">
        <v>642</v>
      </c>
      <c r="B48" s="525">
        <v>50000</v>
      </c>
      <c r="C48" s="525">
        <v>0</v>
      </c>
      <c r="D48" s="526">
        <v>0</v>
      </c>
      <c r="E48" s="525">
        <v>50000</v>
      </c>
      <c r="F48" s="510"/>
      <c r="G48" s="530"/>
    </row>
    <row r="49" spans="1:7" ht="21">
      <c r="A49" s="531"/>
      <c r="B49" s="532"/>
      <c r="C49" s="532"/>
      <c r="D49" s="533"/>
      <c r="E49" s="532"/>
      <c r="F49" s="534"/>
      <c r="G49" s="530"/>
    </row>
    <row r="50" spans="1:7" ht="21.75" thickBot="1">
      <c r="A50" s="535" t="s">
        <v>194</v>
      </c>
      <c r="B50" s="536">
        <f>SUM(B35:B49)</f>
        <v>21936962</v>
      </c>
      <c r="C50" s="536">
        <f>SUM(C35:C49)</f>
        <v>796150</v>
      </c>
      <c r="D50" s="536">
        <f>SUM(D35:D49)</f>
        <v>952578</v>
      </c>
      <c r="E50" s="536">
        <f>SUM(E35:E49)</f>
        <v>21780534</v>
      </c>
      <c r="F50" s="537"/>
      <c r="G50" s="538">
        <f>SUM(G35:G49)</f>
        <v>21780534</v>
      </c>
    </row>
    <row r="51" spans="1:7" ht="21.75" thickTop="1">
      <c r="A51" s="539"/>
      <c r="B51" s="540"/>
      <c r="C51" s="540"/>
      <c r="D51" s="540"/>
      <c r="E51" s="540"/>
      <c r="F51" s="541"/>
      <c r="G51" s="542"/>
    </row>
    <row r="52" spans="1:7" ht="21">
      <c r="A52" s="539"/>
      <c r="B52" s="540"/>
      <c r="C52" s="540"/>
      <c r="D52" s="540"/>
      <c r="E52" s="540"/>
      <c r="F52" s="541"/>
      <c r="G52" s="542"/>
    </row>
    <row r="53" spans="1:7" ht="21">
      <c r="A53" s="545"/>
      <c r="B53" s="540"/>
      <c r="C53" s="544"/>
      <c r="D53" s="544"/>
      <c r="E53" s="540"/>
      <c r="F53" s="546"/>
      <c r="G53" s="547"/>
    </row>
    <row r="54" spans="1:7" ht="21">
      <c r="A54" s="543" t="s">
        <v>114</v>
      </c>
      <c r="B54" s="540"/>
      <c r="C54" s="664" t="s">
        <v>115</v>
      </c>
      <c r="D54" s="664"/>
      <c r="E54" s="540"/>
      <c r="F54" s="665" t="s">
        <v>383</v>
      </c>
      <c r="G54" s="665"/>
    </row>
    <row r="55" spans="1:7" ht="42" customHeight="1">
      <c r="A55" s="543" t="s">
        <v>117</v>
      </c>
      <c r="B55" s="540"/>
      <c r="C55" s="664" t="s">
        <v>643</v>
      </c>
      <c r="D55" s="664"/>
      <c r="E55" s="540"/>
      <c r="F55" s="665" t="s">
        <v>196</v>
      </c>
      <c r="G55" s="665"/>
    </row>
    <row r="56" spans="1:7" ht="21">
      <c r="A56" s="539"/>
      <c r="B56" s="540"/>
      <c r="C56" s="540"/>
      <c r="D56" s="540"/>
      <c r="E56" s="540"/>
      <c r="F56" s="541"/>
      <c r="G56" s="542"/>
    </row>
    <row r="57" spans="1:7" ht="21">
      <c r="A57" s="539"/>
      <c r="B57" s="540"/>
      <c r="C57" s="540"/>
      <c r="D57" s="540"/>
      <c r="E57" s="540"/>
      <c r="F57" s="541"/>
      <c r="G57" s="548"/>
    </row>
    <row r="58" spans="1:7" ht="21">
      <c r="A58" s="539"/>
      <c r="B58" s="540"/>
      <c r="C58" s="540"/>
      <c r="D58" s="540"/>
      <c r="E58" s="540"/>
      <c r="F58" s="541"/>
      <c r="G58" s="542"/>
    </row>
    <row r="59" spans="1:7" ht="21">
      <c r="A59" s="539"/>
      <c r="B59" s="540"/>
      <c r="C59" s="540"/>
      <c r="D59" s="540"/>
      <c r="E59" s="540"/>
      <c r="F59" s="541"/>
      <c r="G59" s="542"/>
    </row>
    <row r="60" spans="1:7" ht="21">
      <c r="A60" s="539"/>
      <c r="B60" s="540"/>
      <c r="C60" s="540"/>
      <c r="D60" s="540"/>
      <c r="E60" s="540"/>
      <c r="F60" s="541"/>
      <c r="G60" s="542"/>
    </row>
    <row r="61" spans="1:7" ht="21">
      <c r="A61" s="539"/>
      <c r="B61" s="540"/>
      <c r="C61" s="540"/>
      <c r="D61" s="540"/>
      <c r="E61" s="540"/>
      <c r="F61" s="541"/>
      <c r="G61" s="542"/>
    </row>
    <row r="62" spans="1:7" ht="21">
      <c r="A62" s="49" t="s">
        <v>248</v>
      </c>
      <c r="B62" s="234"/>
      <c r="C62" s="234"/>
      <c r="D62" s="234"/>
      <c r="E62" s="234"/>
      <c r="F62" s="234"/>
      <c r="G62" s="234"/>
    </row>
  </sheetData>
  <sheetProtection/>
  <mergeCells count="20">
    <mergeCell ref="E31:E32"/>
    <mergeCell ref="G31:G32"/>
    <mergeCell ref="A2:G2"/>
    <mergeCell ref="A3:G3"/>
    <mergeCell ref="A4:G4"/>
    <mergeCell ref="A6:A7"/>
    <mergeCell ref="C6:C7"/>
    <mergeCell ref="D6:D7"/>
    <mergeCell ref="E6:E7"/>
    <mergeCell ref="G6:G7"/>
    <mergeCell ref="C54:D54"/>
    <mergeCell ref="C55:D55"/>
    <mergeCell ref="F54:G54"/>
    <mergeCell ref="F55:G55"/>
    <mergeCell ref="A27:G27"/>
    <mergeCell ref="A28:G28"/>
    <mergeCell ref="A29:G29"/>
    <mergeCell ref="A31:A32"/>
    <mergeCell ref="C31:C32"/>
    <mergeCell ref="D31:D32"/>
  </mergeCells>
  <printOptions/>
  <pageMargins left="0.3937007874015748" right="0" top="0.7480314960629921" bottom="0" header="0.31496062992125984" footer="0.31496062992125984"/>
  <pageSetup horizontalDpi="600" verticalDpi="600" orientation="portrait" paperSize="9" scale="97" r:id="rId1"/>
  <rowBreaks count="2" manualBreakCount="2">
    <brk id="26" max="6" man="1"/>
    <brk id="5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SheetLayoutView="100" zoomScalePageLayoutView="0" workbookViewId="0" topLeftCell="A16">
      <selection activeCell="H27" sqref="H27"/>
    </sheetView>
  </sheetViews>
  <sheetFormatPr defaultColWidth="9.140625" defaultRowHeight="12.75"/>
  <cols>
    <col min="1" max="1" width="33.421875" style="0" customWidth="1"/>
    <col min="2" max="2" width="7.8515625" style="320" customWidth="1"/>
    <col min="3" max="4" width="12.421875" style="320" customWidth="1"/>
    <col min="5" max="10" width="12.421875" style="0" customWidth="1"/>
    <col min="12" max="12" width="14.00390625" style="0" bestFit="1" customWidth="1"/>
  </cols>
  <sheetData>
    <row r="1" spans="1:10" ht="23.25">
      <c r="A1" s="669" t="s">
        <v>284</v>
      </c>
      <c r="B1" s="669"/>
      <c r="C1" s="669"/>
      <c r="D1" s="669"/>
      <c r="E1" s="669"/>
      <c r="F1" s="669"/>
      <c r="G1" s="669"/>
      <c r="H1" s="669"/>
      <c r="I1" s="669"/>
      <c r="J1" s="669"/>
    </row>
    <row r="2" spans="1:10" ht="23.25">
      <c r="A2" s="669" t="s">
        <v>1</v>
      </c>
      <c r="B2" s="669"/>
      <c r="C2" s="669"/>
      <c r="D2" s="669"/>
      <c r="E2" s="669"/>
      <c r="F2" s="669"/>
      <c r="G2" s="669"/>
      <c r="H2" s="669"/>
      <c r="I2" s="669"/>
      <c r="J2" s="669"/>
    </row>
    <row r="3" spans="1:10" ht="23.25">
      <c r="A3" s="685" t="s">
        <v>445</v>
      </c>
      <c r="B3" s="685"/>
      <c r="C3" s="685"/>
      <c r="D3" s="685"/>
      <c r="E3" s="685"/>
      <c r="F3" s="685"/>
      <c r="G3" s="685"/>
      <c r="H3" s="685"/>
      <c r="I3" s="685"/>
      <c r="J3" s="685"/>
    </row>
    <row r="4" spans="1:10" ht="23.25" customHeight="1">
      <c r="A4" s="673" t="s">
        <v>165</v>
      </c>
      <c r="B4" s="676" t="s">
        <v>97</v>
      </c>
      <c r="C4" s="681" t="s">
        <v>285</v>
      </c>
      <c r="D4" s="681"/>
      <c r="E4" s="677" t="s">
        <v>286</v>
      </c>
      <c r="F4" s="678"/>
      <c r="G4" s="677" t="s">
        <v>287</v>
      </c>
      <c r="H4" s="678"/>
      <c r="I4" s="677" t="s">
        <v>155</v>
      </c>
      <c r="J4" s="678"/>
    </row>
    <row r="5" spans="1:10" ht="23.25">
      <c r="A5" s="674"/>
      <c r="B5" s="676"/>
      <c r="C5" s="681" t="s">
        <v>446</v>
      </c>
      <c r="D5" s="681"/>
      <c r="E5" s="679" t="s">
        <v>288</v>
      </c>
      <c r="F5" s="680"/>
      <c r="G5" s="679" t="s">
        <v>289</v>
      </c>
      <c r="H5" s="680"/>
      <c r="I5" s="679" t="s">
        <v>446</v>
      </c>
      <c r="J5" s="680"/>
    </row>
    <row r="6" spans="1:10" ht="23.25">
      <c r="A6" s="675"/>
      <c r="B6" s="676"/>
      <c r="C6" s="328" t="s">
        <v>166</v>
      </c>
      <c r="D6" s="328" t="s">
        <v>167</v>
      </c>
      <c r="E6" s="329" t="s">
        <v>166</v>
      </c>
      <c r="F6" s="330" t="s">
        <v>167</v>
      </c>
      <c r="G6" s="330" t="s">
        <v>166</v>
      </c>
      <c r="H6" s="330" t="s">
        <v>167</v>
      </c>
      <c r="I6" s="330" t="s">
        <v>166</v>
      </c>
      <c r="J6" s="331" t="s">
        <v>167</v>
      </c>
    </row>
    <row r="7" spans="1:10" ht="23.25">
      <c r="A7" s="313" t="s">
        <v>168</v>
      </c>
      <c r="B7" s="323">
        <v>110100</v>
      </c>
      <c r="C7" s="315">
        <v>1006</v>
      </c>
      <c r="D7" s="69"/>
      <c r="E7" s="311"/>
      <c r="F7" s="70"/>
      <c r="G7" s="70"/>
      <c r="H7" s="70"/>
      <c r="I7" s="321">
        <f>C7</f>
        <v>1006</v>
      </c>
      <c r="J7" s="71"/>
    </row>
    <row r="8" spans="1:10" ht="40.5" customHeight="1">
      <c r="A8" s="303" t="s">
        <v>625</v>
      </c>
      <c r="B8" s="324">
        <v>110201</v>
      </c>
      <c r="C8" s="315">
        <v>324101.8</v>
      </c>
      <c r="D8" s="210"/>
      <c r="E8" s="310"/>
      <c r="F8" s="210"/>
      <c r="G8" s="210"/>
      <c r="H8" s="211"/>
      <c r="I8" s="321">
        <f aca="true" t="shared" si="0" ref="I8:I14">C8</f>
        <v>324101.8</v>
      </c>
      <c r="J8" s="212"/>
    </row>
    <row r="9" spans="1:10" ht="62.25" customHeight="1">
      <c r="A9" s="303" t="s">
        <v>626</v>
      </c>
      <c r="B9" s="324">
        <v>110201</v>
      </c>
      <c r="C9" s="315">
        <v>16755170.3</v>
      </c>
      <c r="D9" s="210"/>
      <c r="E9" s="309"/>
      <c r="F9" s="210"/>
      <c r="G9" s="210"/>
      <c r="H9" s="211"/>
      <c r="I9" s="321">
        <f t="shared" si="0"/>
        <v>16755170.3</v>
      </c>
      <c r="J9" s="212"/>
    </row>
    <row r="10" spans="1:10" ht="42">
      <c r="A10" s="303" t="s">
        <v>173</v>
      </c>
      <c r="B10" s="324">
        <v>110201</v>
      </c>
      <c r="C10" s="315">
        <v>2067194.45</v>
      </c>
      <c r="D10" s="210"/>
      <c r="E10" s="309"/>
      <c r="F10" s="210"/>
      <c r="G10" s="210"/>
      <c r="H10" s="211"/>
      <c r="I10" s="321">
        <f t="shared" si="0"/>
        <v>2067194.45</v>
      </c>
      <c r="J10" s="212"/>
    </row>
    <row r="11" spans="1:10" ht="63" customHeight="1">
      <c r="A11" s="303" t="s">
        <v>174</v>
      </c>
      <c r="B11" s="324">
        <v>110202</v>
      </c>
      <c r="C11" s="315">
        <v>6445299.63</v>
      </c>
      <c r="D11" s="210"/>
      <c r="E11" s="309"/>
      <c r="F11" s="210"/>
      <c r="G11" s="210"/>
      <c r="H11" s="211"/>
      <c r="I11" s="321">
        <f t="shared" si="0"/>
        <v>6445299.63</v>
      </c>
      <c r="J11" s="209"/>
    </row>
    <row r="12" spans="1:10" ht="42">
      <c r="A12" s="303" t="s">
        <v>627</v>
      </c>
      <c r="B12" s="324">
        <v>110203</v>
      </c>
      <c r="C12" s="315">
        <v>261418</v>
      </c>
      <c r="D12" s="210"/>
      <c r="E12" s="309"/>
      <c r="F12" s="210"/>
      <c r="G12" s="210"/>
      <c r="H12" s="211"/>
      <c r="I12" s="321">
        <f t="shared" si="0"/>
        <v>261418</v>
      </c>
      <c r="J12" s="209"/>
    </row>
    <row r="13" spans="1:10" ht="21">
      <c r="A13" s="302" t="s">
        <v>175</v>
      </c>
      <c r="B13" s="324">
        <v>110601</v>
      </c>
      <c r="C13" s="315">
        <v>8682.2</v>
      </c>
      <c r="D13" s="210"/>
      <c r="E13" s="308">
        <v>0</v>
      </c>
      <c r="F13" s="210"/>
      <c r="G13" s="210"/>
      <c r="H13" s="211"/>
      <c r="I13" s="321">
        <f t="shared" si="0"/>
        <v>8682.2</v>
      </c>
      <c r="J13" s="209"/>
    </row>
    <row r="14" spans="1:10" ht="21">
      <c r="A14" s="302" t="s">
        <v>176</v>
      </c>
      <c r="B14" s="323">
        <v>110602</v>
      </c>
      <c r="C14" s="315">
        <v>291865.88</v>
      </c>
      <c r="D14" s="210"/>
      <c r="E14" s="308">
        <v>0</v>
      </c>
      <c r="F14" s="210"/>
      <c r="G14" s="210"/>
      <c r="H14" s="211"/>
      <c r="I14" s="321">
        <f t="shared" si="0"/>
        <v>291865.88</v>
      </c>
      <c r="J14" s="209"/>
    </row>
    <row r="15" spans="1:10" ht="21">
      <c r="A15" s="314" t="s">
        <v>362</v>
      </c>
      <c r="B15" s="324">
        <v>210402</v>
      </c>
      <c r="C15" s="319"/>
      <c r="D15" s="315">
        <v>74450</v>
      </c>
      <c r="E15" s="210">
        <v>74450</v>
      </c>
      <c r="F15" s="210">
        <v>0</v>
      </c>
      <c r="G15" s="210"/>
      <c r="H15" s="211"/>
      <c r="I15" s="215"/>
      <c r="J15" s="210">
        <v>0</v>
      </c>
    </row>
    <row r="16" spans="1:10" ht="21">
      <c r="A16" s="314" t="s">
        <v>447</v>
      </c>
      <c r="B16" s="324">
        <v>210402</v>
      </c>
      <c r="C16" s="319"/>
      <c r="D16" s="315">
        <v>2975797.14</v>
      </c>
      <c r="E16" s="309"/>
      <c r="F16" s="210"/>
      <c r="G16" s="210"/>
      <c r="H16" s="211"/>
      <c r="I16" s="215"/>
      <c r="J16" s="210">
        <f aca="true" t="shared" si="1" ref="J16:J22">D16</f>
        <v>2975797.14</v>
      </c>
    </row>
    <row r="17" spans="1:10" ht="21">
      <c r="A17" s="314" t="s">
        <v>448</v>
      </c>
      <c r="B17" s="324">
        <v>210403</v>
      </c>
      <c r="C17" s="319"/>
      <c r="D17" s="315">
        <v>1173914</v>
      </c>
      <c r="E17" s="309"/>
      <c r="F17" s="210"/>
      <c r="G17" s="210"/>
      <c r="H17" s="211"/>
      <c r="I17" s="215"/>
      <c r="J17" s="210">
        <f t="shared" si="1"/>
        <v>1173914</v>
      </c>
    </row>
    <row r="18" spans="1:10" ht="21">
      <c r="A18" s="314" t="s">
        <v>449</v>
      </c>
      <c r="B18" s="325" t="s">
        <v>466</v>
      </c>
      <c r="C18" s="319"/>
      <c r="D18" s="315">
        <v>45700</v>
      </c>
      <c r="E18" s="307">
        <v>0</v>
      </c>
      <c r="F18" s="210"/>
      <c r="G18" s="210"/>
      <c r="H18" s="211"/>
      <c r="I18" s="215"/>
      <c r="J18" s="210">
        <f t="shared" si="1"/>
        <v>45700</v>
      </c>
    </row>
    <row r="19" spans="1:10" ht="21">
      <c r="A19" s="314" t="s">
        <v>180</v>
      </c>
      <c r="B19" s="323">
        <v>230102</v>
      </c>
      <c r="C19" s="319"/>
      <c r="D19" s="315">
        <v>16525</v>
      </c>
      <c r="E19" s="307">
        <v>0</v>
      </c>
      <c r="F19" s="210"/>
      <c r="G19" s="210"/>
      <c r="H19" s="211"/>
      <c r="I19" s="215"/>
      <c r="J19" s="210">
        <f t="shared" si="1"/>
        <v>16525</v>
      </c>
    </row>
    <row r="20" spans="1:10" ht="46.5" customHeight="1">
      <c r="A20" s="303" t="s">
        <v>182</v>
      </c>
      <c r="B20" s="323">
        <v>230105</v>
      </c>
      <c r="C20" s="319"/>
      <c r="D20" s="315">
        <v>5699.75</v>
      </c>
      <c r="E20" s="306"/>
      <c r="F20" s="210"/>
      <c r="G20" s="210"/>
      <c r="H20" s="211"/>
      <c r="I20" s="215"/>
      <c r="J20" s="212">
        <f t="shared" si="1"/>
        <v>5699.75</v>
      </c>
    </row>
    <row r="21" spans="1:10" ht="42">
      <c r="A21" s="303" t="s">
        <v>184</v>
      </c>
      <c r="B21" s="323">
        <v>230106</v>
      </c>
      <c r="C21" s="319"/>
      <c r="D21" s="315">
        <v>6839.7</v>
      </c>
      <c r="E21" s="306"/>
      <c r="F21" s="210"/>
      <c r="G21" s="210"/>
      <c r="H21" s="211"/>
      <c r="I21" s="215"/>
      <c r="J21" s="212">
        <f t="shared" si="1"/>
        <v>6839.7</v>
      </c>
    </row>
    <row r="22" spans="1:10" ht="21">
      <c r="A22" s="314" t="s">
        <v>186</v>
      </c>
      <c r="B22" s="323">
        <v>230109</v>
      </c>
      <c r="C22" s="319"/>
      <c r="D22" s="315">
        <v>908702</v>
      </c>
      <c r="E22" s="306"/>
      <c r="F22" s="210"/>
      <c r="G22" s="210"/>
      <c r="H22" s="211"/>
      <c r="I22" s="215"/>
      <c r="J22" s="212">
        <f t="shared" si="1"/>
        <v>908702</v>
      </c>
    </row>
    <row r="23" spans="1:10" ht="42">
      <c r="A23" s="303" t="s">
        <v>188</v>
      </c>
      <c r="B23" s="323">
        <v>230199</v>
      </c>
      <c r="C23" s="319"/>
      <c r="D23" s="315">
        <v>324101.8</v>
      </c>
      <c r="E23" s="307"/>
      <c r="F23" s="210"/>
      <c r="G23" s="210"/>
      <c r="H23" s="211"/>
      <c r="I23" s="215"/>
      <c r="J23" s="212">
        <f>D23-E23</f>
        <v>324101.8</v>
      </c>
    </row>
    <row r="24" spans="1:10" ht="42">
      <c r="A24" s="303" t="s">
        <v>450</v>
      </c>
      <c r="B24" s="323">
        <v>230110</v>
      </c>
      <c r="C24" s="319"/>
      <c r="D24" s="315">
        <v>25000</v>
      </c>
      <c r="E24" s="307"/>
      <c r="F24" s="210"/>
      <c r="G24" s="210"/>
      <c r="H24" s="211"/>
      <c r="I24" s="215"/>
      <c r="J24" s="212">
        <f>D24</f>
        <v>25000</v>
      </c>
    </row>
    <row r="25" spans="1:10" ht="42">
      <c r="A25" s="303" t="s">
        <v>451</v>
      </c>
      <c r="B25" s="324">
        <v>230110</v>
      </c>
      <c r="C25" s="319"/>
      <c r="D25" s="315">
        <v>38500</v>
      </c>
      <c r="E25" s="306"/>
      <c r="F25" s="210"/>
      <c r="G25" s="210"/>
      <c r="H25" s="210"/>
      <c r="I25" s="215"/>
      <c r="J25" s="212">
        <f>D25+F25+H25</f>
        <v>38500</v>
      </c>
    </row>
    <row r="26" spans="1:10" ht="21">
      <c r="A26" s="314" t="s">
        <v>190</v>
      </c>
      <c r="B26" s="323">
        <v>310000</v>
      </c>
      <c r="C26" s="319"/>
      <c r="D26" s="315">
        <v>7049863.16</v>
      </c>
      <c r="E26" s="306"/>
      <c r="F26" s="210">
        <v>74450</v>
      </c>
      <c r="G26" s="210"/>
      <c r="H26" s="210">
        <v>4489703.68</v>
      </c>
      <c r="I26" s="215"/>
      <c r="J26" s="212">
        <f>D26+F26+H26</f>
        <v>11614016.84</v>
      </c>
    </row>
    <row r="27" spans="1:10" ht="21">
      <c r="A27" s="314" t="s">
        <v>192</v>
      </c>
      <c r="B27" s="323">
        <v>320000</v>
      </c>
      <c r="C27" s="319"/>
      <c r="D27" s="315">
        <v>7523374.14</v>
      </c>
      <c r="E27" s="306"/>
      <c r="F27" s="210"/>
      <c r="G27" s="210"/>
      <c r="H27" s="210">
        <v>1496567.89</v>
      </c>
      <c r="I27" s="215"/>
      <c r="J27" s="212">
        <f>D27+H27</f>
        <v>9019942.03</v>
      </c>
    </row>
    <row r="28" spans="1:10" ht="21">
      <c r="A28" s="314" t="s">
        <v>249</v>
      </c>
      <c r="B28" s="323">
        <v>411001</v>
      </c>
      <c r="C28" s="319"/>
      <c r="D28" s="315">
        <v>79997.53</v>
      </c>
      <c r="E28" s="306"/>
      <c r="F28" s="210"/>
      <c r="G28" s="210">
        <f>D28</f>
        <v>79997.53</v>
      </c>
      <c r="H28" s="210"/>
      <c r="I28" s="215"/>
      <c r="J28" s="212"/>
    </row>
    <row r="29" spans="1:10" ht="21">
      <c r="A29" s="314" t="s">
        <v>160</v>
      </c>
      <c r="B29" s="323">
        <v>411002</v>
      </c>
      <c r="C29" s="319"/>
      <c r="D29" s="315">
        <v>141620.36</v>
      </c>
      <c r="E29" s="306"/>
      <c r="F29" s="210"/>
      <c r="G29" s="210">
        <f aca="true" t="shared" si="2" ref="G29:G49">D29</f>
        <v>141620.36</v>
      </c>
      <c r="H29" s="210"/>
      <c r="I29" s="215"/>
      <c r="J29" s="212"/>
    </row>
    <row r="30" spans="1:10" ht="21">
      <c r="A30" s="314" t="s">
        <v>250</v>
      </c>
      <c r="B30" s="323">
        <v>411005</v>
      </c>
      <c r="C30" s="319"/>
      <c r="D30" s="315">
        <v>570458.97</v>
      </c>
      <c r="E30" s="306"/>
      <c r="F30" s="210"/>
      <c r="G30" s="210">
        <f t="shared" si="2"/>
        <v>570458.97</v>
      </c>
      <c r="H30" s="211"/>
      <c r="I30" s="215"/>
      <c r="J30" s="215"/>
    </row>
    <row r="31" spans="1:10" ht="21">
      <c r="A31" s="314" t="s">
        <v>251</v>
      </c>
      <c r="B31" s="325">
        <v>412128</v>
      </c>
      <c r="C31" s="319"/>
      <c r="D31" s="315">
        <v>770</v>
      </c>
      <c r="E31" s="306"/>
      <c r="F31" s="210">
        <f>E14</f>
        <v>0</v>
      </c>
      <c r="G31" s="210">
        <f t="shared" si="2"/>
        <v>770</v>
      </c>
      <c r="H31" s="211"/>
      <c r="I31" s="215"/>
      <c r="J31" s="215"/>
    </row>
    <row r="32" spans="1:10" ht="21">
      <c r="A32" s="314" t="s">
        <v>252</v>
      </c>
      <c r="B32" s="323">
        <v>412202</v>
      </c>
      <c r="C32" s="319"/>
      <c r="D32" s="315">
        <v>50200</v>
      </c>
      <c r="E32" s="306"/>
      <c r="F32" s="210"/>
      <c r="G32" s="210">
        <f t="shared" si="2"/>
        <v>50200</v>
      </c>
      <c r="H32" s="211"/>
      <c r="I32" s="215"/>
      <c r="J32" s="215"/>
    </row>
    <row r="33" spans="1:10" ht="21">
      <c r="A33" s="314" t="s">
        <v>253</v>
      </c>
      <c r="B33" s="325">
        <v>412103</v>
      </c>
      <c r="C33" s="319"/>
      <c r="D33" s="315">
        <v>2386.2</v>
      </c>
      <c r="E33" s="306"/>
      <c r="F33" s="210"/>
      <c r="G33" s="210">
        <f t="shared" si="2"/>
        <v>2386.2</v>
      </c>
      <c r="H33" s="211"/>
      <c r="I33" s="215"/>
      <c r="J33" s="215"/>
    </row>
    <row r="34" spans="1:10" ht="21">
      <c r="A34" s="314" t="s">
        <v>254</v>
      </c>
      <c r="B34" s="325">
        <v>412210</v>
      </c>
      <c r="C34" s="319"/>
      <c r="D34" s="315">
        <v>688679</v>
      </c>
      <c r="E34" s="309"/>
      <c r="F34" s="210"/>
      <c r="G34" s="210">
        <f t="shared" si="2"/>
        <v>688679</v>
      </c>
      <c r="H34" s="211"/>
      <c r="I34" s="215"/>
      <c r="J34" s="215"/>
    </row>
    <row r="35" spans="1:10" ht="21">
      <c r="A35" s="314" t="s">
        <v>256</v>
      </c>
      <c r="B35" s="325">
        <v>413003</v>
      </c>
      <c r="C35" s="319"/>
      <c r="D35" s="315">
        <v>288862.27</v>
      </c>
      <c r="E35" s="306"/>
      <c r="F35" s="210"/>
      <c r="G35" s="210">
        <f t="shared" si="2"/>
        <v>288862.27</v>
      </c>
      <c r="H35" s="211"/>
      <c r="I35" s="215"/>
      <c r="J35" s="215"/>
    </row>
    <row r="36" spans="1:10" ht="21">
      <c r="A36" s="314" t="s">
        <v>257</v>
      </c>
      <c r="B36" s="325">
        <v>415004</v>
      </c>
      <c r="C36" s="319"/>
      <c r="D36" s="315">
        <v>184600</v>
      </c>
      <c r="E36" s="309"/>
      <c r="F36" s="210"/>
      <c r="G36" s="210">
        <f t="shared" si="2"/>
        <v>184600</v>
      </c>
      <c r="H36" s="211"/>
      <c r="I36" s="215"/>
      <c r="J36" s="215"/>
    </row>
    <row r="37" spans="1:10" ht="21">
      <c r="A37" s="314" t="s">
        <v>258</v>
      </c>
      <c r="B37" s="323">
        <v>415999</v>
      </c>
      <c r="C37" s="319"/>
      <c r="D37" s="315">
        <v>390</v>
      </c>
      <c r="E37" s="309"/>
      <c r="F37" s="210"/>
      <c r="G37" s="210">
        <f t="shared" si="2"/>
        <v>390</v>
      </c>
      <c r="H37" s="211"/>
      <c r="I37" s="215"/>
      <c r="J37" s="215"/>
    </row>
    <row r="38" spans="1:10" ht="21">
      <c r="A38" s="314" t="s">
        <v>452</v>
      </c>
      <c r="B38" s="325" t="s">
        <v>462</v>
      </c>
      <c r="C38" s="319"/>
      <c r="D38" s="315">
        <v>2300</v>
      </c>
      <c r="E38" s="306"/>
      <c r="F38" s="210"/>
      <c r="G38" s="210">
        <f t="shared" si="2"/>
        <v>2300</v>
      </c>
      <c r="H38" s="211"/>
      <c r="I38" s="215"/>
      <c r="J38" s="215"/>
    </row>
    <row r="39" spans="1:10" ht="21">
      <c r="A39" s="314" t="s">
        <v>259</v>
      </c>
      <c r="B39" s="323">
        <v>421002</v>
      </c>
      <c r="C39" s="319"/>
      <c r="D39" s="315">
        <v>7766065.47</v>
      </c>
      <c r="E39" s="309"/>
      <c r="F39" s="210"/>
      <c r="G39" s="210">
        <f t="shared" si="2"/>
        <v>7766065.47</v>
      </c>
      <c r="H39" s="211"/>
      <c r="I39" s="215"/>
      <c r="J39" s="215"/>
    </row>
    <row r="40" spans="1:10" ht="21">
      <c r="A40" s="314" t="s">
        <v>260</v>
      </c>
      <c r="B40" s="323">
        <v>421004</v>
      </c>
      <c r="C40" s="319"/>
      <c r="D40" s="315">
        <v>3823251.53</v>
      </c>
      <c r="E40" s="309"/>
      <c r="F40" s="210"/>
      <c r="G40" s="210">
        <f t="shared" si="2"/>
        <v>3823251.53</v>
      </c>
      <c r="H40" s="211"/>
      <c r="I40" s="215"/>
      <c r="J40" s="215"/>
    </row>
    <row r="41" spans="1:10" ht="21">
      <c r="A41" s="314" t="s">
        <v>261</v>
      </c>
      <c r="B41" s="325">
        <v>421005</v>
      </c>
      <c r="C41" s="319"/>
      <c r="D41" s="315">
        <v>172152.44</v>
      </c>
      <c r="E41" s="306"/>
      <c r="F41" s="210"/>
      <c r="G41" s="210">
        <f t="shared" si="2"/>
        <v>172152.44</v>
      </c>
      <c r="H41" s="211"/>
      <c r="I41" s="215"/>
      <c r="J41" s="215"/>
    </row>
    <row r="42" spans="1:10" ht="21">
      <c r="A42" s="314" t="s">
        <v>262</v>
      </c>
      <c r="B42" s="323">
        <v>421006</v>
      </c>
      <c r="C42" s="319"/>
      <c r="D42" s="315">
        <v>1583226.9</v>
      </c>
      <c r="E42" s="306"/>
      <c r="F42" s="210"/>
      <c r="G42" s="210">
        <f t="shared" si="2"/>
        <v>1583226.9</v>
      </c>
      <c r="H42" s="211"/>
      <c r="I42" s="215"/>
      <c r="J42" s="215"/>
    </row>
    <row r="43" spans="1:10" ht="21">
      <c r="A43" s="314" t="s">
        <v>263</v>
      </c>
      <c r="B43" s="323">
        <v>421007</v>
      </c>
      <c r="C43" s="319"/>
      <c r="D43" s="315">
        <v>2153502.38</v>
      </c>
      <c r="E43" s="306"/>
      <c r="F43" s="210"/>
      <c r="G43" s="210">
        <f t="shared" si="2"/>
        <v>2153502.38</v>
      </c>
      <c r="H43" s="211"/>
      <c r="I43" s="215"/>
      <c r="J43" s="215"/>
    </row>
    <row r="44" spans="1:10" ht="21">
      <c r="A44" s="314" t="s">
        <v>264</v>
      </c>
      <c r="B44" s="323">
        <v>421012</v>
      </c>
      <c r="C44" s="319"/>
      <c r="D44" s="315">
        <v>40658.86</v>
      </c>
      <c r="E44" s="309"/>
      <c r="F44" s="210"/>
      <c r="G44" s="210">
        <f t="shared" si="2"/>
        <v>40658.86</v>
      </c>
      <c r="H44" s="211"/>
      <c r="I44" s="215"/>
      <c r="J44" s="215"/>
    </row>
    <row r="45" spans="1:10" ht="21">
      <c r="A45" s="314" t="s">
        <v>265</v>
      </c>
      <c r="B45" s="323">
        <v>421013</v>
      </c>
      <c r="C45" s="319"/>
      <c r="D45" s="315">
        <v>148245.4</v>
      </c>
      <c r="E45" s="306"/>
      <c r="F45" s="210"/>
      <c r="G45" s="210">
        <f t="shared" si="2"/>
        <v>148245.4</v>
      </c>
      <c r="H45" s="211"/>
      <c r="I45" s="215"/>
      <c r="J45" s="215"/>
    </row>
    <row r="46" spans="1:10" ht="42">
      <c r="A46" s="303" t="s">
        <v>266</v>
      </c>
      <c r="B46" s="323">
        <v>421015</v>
      </c>
      <c r="C46" s="319"/>
      <c r="D46" s="315">
        <v>152284</v>
      </c>
      <c r="E46" s="306"/>
      <c r="F46" s="210"/>
      <c r="G46" s="210">
        <f t="shared" si="2"/>
        <v>152284</v>
      </c>
      <c r="H46" s="211"/>
      <c r="I46" s="215"/>
      <c r="J46" s="215"/>
    </row>
    <row r="47" spans="1:10" ht="42">
      <c r="A47" s="303" t="s">
        <v>453</v>
      </c>
      <c r="B47" s="323">
        <v>431001</v>
      </c>
      <c r="C47" s="319"/>
      <c r="D47" s="315">
        <v>7925549</v>
      </c>
      <c r="E47" s="306"/>
      <c r="F47" s="210"/>
      <c r="G47" s="210">
        <f t="shared" si="2"/>
        <v>7925549</v>
      </c>
      <c r="H47" s="211"/>
      <c r="I47" s="215"/>
      <c r="J47" s="215"/>
    </row>
    <row r="48" spans="1:10" ht="42">
      <c r="A48" s="303" t="s">
        <v>454</v>
      </c>
      <c r="B48" s="323">
        <v>431002</v>
      </c>
      <c r="C48" s="319"/>
      <c r="D48" s="315">
        <v>7128940</v>
      </c>
      <c r="E48" s="306"/>
      <c r="F48" s="210"/>
      <c r="G48" s="210">
        <f t="shared" si="2"/>
        <v>7128940</v>
      </c>
      <c r="H48" s="211"/>
      <c r="I48" s="215"/>
      <c r="J48" s="215"/>
    </row>
    <row r="49" spans="1:10" ht="42">
      <c r="A49" s="303" t="s">
        <v>268</v>
      </c>
      <c r="B49" s="323">
        <v>441002</v>
      </c>
      <c r="C49" s="319"/>
      <c r="D49" s="315">
        <v>10261589</v>
      </c>
      <c r="E49" s="305"/>
      <c r="F49" s="217"/>
      <c r="G49" s="210">
        <f t="shared" si="2"/>
        <v>10261589</v>
      </c>
      <c r="H49" s="218"/>
      <c r="I49" s="219"/>
      <c r="J49" s="219"/>
    </row>
    <row r="50" spans="1:10" ht="21">
      <c r="A50" s="314" t="s">
        <v>82</v>
      </c>
      <c r="B50" s="323">
        <v>511000</v>
      </c>
      <c r="C50" s="315">
        <v>731578</v>
      </c>
      <c r="D50" s="319"/>
      <c r="E50" s="304"/>
      <c r="F50" s="217"/>
      <c r="G50" s="210"/>
      <c r="H50" s="219">
        <f>C50</f>
        <v>731578</v>
      </c>
      <c r="I50" s="219"/>
      <c r="J50" s="219"/>
    </row>
    <row r="51" spans="1:10" ht="21">
      <c r="A51" s="314" t="s">
        <v>455</v>
      </c>
      <c r="B51" s="323">
        <v>7511000</v>
      </c>
      <c r="C51" s="315">
        <v>6153400</v>
      </c>
      <c r="D51" s="319"/>
      <c r="E51" s="304"/>
      <c r="F51" s="217"/>
      <c r="G51" s="210"/>
      <c r="H51" s="219">
        <f aca="true" t="shared" si="3" ref="H51:H68">C51</f>
        <v>6153400</v>
      </c>
      <c r="I51" s="219"/>
      <c r="J51" s="219"/>
    </row>
    <row r="52" spans="1:10" ht="57" customHeight="1">
      <c r="A52" s="314" t="s">
        <v>456</v>
      </c>
      <c r="B52" s="325">
        <v>7511000</v>
      </c>
      <c r="C52" s="315">
        <v>678000</v>
      </c>
      <c r="D52" s="319"/>
      <c r="E52" s="316"/>
      <c r="F52" s="211"/>
      <c r="G52" s="217"/>
      <c r="H52" s="219">
        <f t="shared" si="3"/>
        <v>678000</v>
      </c>
      <c r="I52" s="219"/>
      <c r="J52" s="219"/>
    </row>
    <row r="53" spans="1:10" ht="21">
      <c r="A53" s="314" t="s">
        <v>457</v>
      </c>
      <c r="B53" s="325" t="s">
        <v>463</v>
      </c>
      <c r="C53" s="315">
        <v>30780</v>
      </c>
      <c r="D53" s="319"/>
      <c r="E53" s="316"/>
      <c r="F53" s="211"/>
      <c r="G53" s="217"/>
      <c r="H53" s="219">
        <f t="shared" si="3"/>
        <v>30780</v>
      </c>
      <c r="I53" s="219"/>
      <c r="J53" s="219"/>
    </row>
    <row r="54" spans="1:10" ht="21">
      <c r="A54" s="314" t="s">
        <v>11</v>
      </c>
      <c r="B54" s="323">
        <v>521000</v>
      </c>
      <c r="C54" s="315">
        <v>1872299</v>
      </c>
      <c r="D54" s="319"/>
      <c r="E54" s="316"/>
      <c r="F54" s="211"/>
      <c r="G54" s="217"/>
      <c r="H54" s="219">
        <f t="shared" si="3"/>
        <v>1872299</v>
      </c>
      <c r="I54" s="219"/>
      <c r="J54" s="219"/>
    </row>
    <row r="55" spans="1:10" ht="21">
      <c r="A55" s="314" t="s">
        <v>16</v>
      </c>
      <c r="B55" s="323">
        <v>522000</v>
      </c>
      <c r="C55" s="315">
        <v>4387385</v>
      </c>
      <c r="D55" s="319"/>
      <c r="E55" s="316"/>
      <c r="F55" s="211"/>
      <c r="G55" s="217"/>
      <c r="H55" s="219">
        <f t="shared" si="3"/>
        <v>4387385</v>
      </c>
      <c r="I55" s="219"/>
      <c r="J55" s="219"/>
    </row>
    <row r="56" spans="1:10" ht="21">
      <c r="A56" s="314" t="s">
        <v>458</v>
      </c>
      <c r="B56" s="325">
        <v>7522000</v>
      </c>
      <c r="C56" s="315">
        <v>1008000</v>
      </c>
      <c r="D56" s="319"/>
      <c r="E56" s="316"/>
      <c r="F56" s="211"/>
      <c r="G56" s="217"/>
      <c r="H56" s="219">
        <f t="shared" si="3"/>
        <v>1008000</v>
      </c>
      <c r="I56" s="219"/>
      <c r="J56" s="219"/>
    </row>
    <row r="57" spans="1:10" ht="21">
      <c r="A57" s="314" t="s">
        <v>25</v>
      </c>
      <c r="B57" s="323">
        <v>531000</v>
      </c>
      <c r="C57" s="315">
        <v>1464933.25</v>
      </c>
      <c r="D57" s="319"/>
      <c r="E57" s="316"/>
      <c r="F57" s="211"/>
      <c r="G57" s="217"/>
      <c r="H57" s="219">
        <f t="shared" si="3"/>
        <v>1464933.25</v>
      </c>
      <c r="I57" s="219"/>
      <c r="J57" s="219"/>
    </row>
    <row r="58" spans="1:10" ht="21">
      <c r="A58" s="314" t="s">
        <v>459</v>
      </c>
      <c r="B58" s="323">
        <v>7531000</v>
      </c>
      <c r="C58" s="315">
        <v>2909</v>
      </c>
      <c r="D58" s="319"/>
      <c r="E58" s="316"/>
      <c r="F58" s="211"/>
      <c r="G58" s="217"/>
      <c r="H58" s="219">
        <f t="shared" si="3"/>
        <v>2909</v>
      </c>
      <c r="I58" s="219"/>
      <c r="J58" s="219"/>
    </row>
    <row r="59" spans="1:10" ht="21">
      <c r="A59" s="314" t="s">
        <v>31</v>
      </c>
      <c r="B59" s="323">
        <v>532000</v>
      </c>
      <c r="C59" s="315">
        <v>2993168.62</v>
      </c>
      <c r="D59" s="319"/>
      <c r="E59" s="316"/>
      <c r="F59" s="211"/>
      <c r="G59" s="217"/>
      <c r="H59" s="219">
        <f t="shared" si="3"/>
        <v>2993168.62</v>
      </c>
      <c r="I59" s="219"/>
      <c r="J59" s="219"/>
    </row>
    <row r="60" spans="1:10" ht="21">
      <c r="A60" s="314" t="s">
        <v>369</v>
      </c>
      <c r="B60" s="323">
        <v>7532001</v>
      </c>
      <c r="C60" s="315">
        <v>20000</v>
      </c>
      <c r="D60" s="319"/>
      <c r="E60" s="316"/>
      <c r="F60" s="211"/>
      <c r="G60" s="217"/>
      <c r="H60" s="219">
        <f t="shared" si="3"/>
        <v>20000</v>
      </c>
      <c r="I60" s="219"/>
      <c r="J60" s="219"/>
    </row>
    <row r="61" spans="1:10" ht="21">
      <c r="A61" s="314" t="s">
        <v>37</v>
      </c>
      <c r="B61" s="323">
        <v>533000</v>
      </c>
      <c r="C61" s="315">
        <v>3322896.24</v>
      </c>
      <c r="D61" s="319"/>
      <c r="E61" s="316"/>
      <c r="F61" s="211"/>
      <c r="G61" s="217"/>
      <c r="H61" s="219">
        <f t="shared" si="3"/>
        <v>3322896.24</v>
      </c>
      <c r="I61" s="219"/>
      <c r="J61" s="219"/>
    </row>
    <row r="62" spans="1:10" ht="21">
      <c r="A62" s="314" t="s">
        <v>460</v>
      </c>
      <c r="B62" s="323">
        <v>7533001</v>
      </c>
      <c r="C62" s="315">
        <v>320000</v>
      </c>
      <c r="D62" s="319"/>
      <c r="E62" s="316"/>
      <c r="F62" s="211"/>
      <c r="G62" s="217"/>
      <c r="H62" s="219">
        <f t="shared" si="3"/>
        <v>320000</v>
      </c>
      <c r="I62" s="219"/>
      <c r="J62" s="219"/>
    </row>
    <row r="63" spans="1:10" ht="21">
      <c r="A63" s="314" t="s">
        <v>46</v>
      </c>
      <c r="B63" s="323">
        <v>534000</v>
      </c>
      <c r="C63" s="315">
        <v>221176.63</v>
      </c>
      <c r="D63" s="319"/>
      <c r="E63" s="316"/>
      <c r="F63" s="211"/>
      <c r="G63" s="217"/>
      <c r="H63" s="219">
        <f t="shared" si="3"/>
        <v>221176.63</v>
      </c>
      <c r="I63" s="219"/>
      <c r="J63" s="219"/>
    </row>
    <row r="64" spans="1:10" ht="21">
      <c r="A64" s="314" t="s">
        <v>49</v>
      </c>
      <c r="B64" s="323">
        <v>541000</v>
      </c>
      <c r="C64" s="315">
        <v>5900</v>
      </c>
      <c r="D64" s="319"/>
      <c r="E64" s="316"/>
      <c r="F64" s="211"/>
      <c r="G64" s="217"/>
      <c r="H64" s="219">
        <f t="shared" si="3"/>
        <v>5900</v>
      </c>
      <c r="I64" s="219"/>
      <c r="J64" s="219"/>
    </row>
    <row r="65" spans="1:10" ht="21">
      <c r="A65" s="314" t="s">
        <v>71</v>
      </c>
      <c r="B65" s="325">
        <v>542000</v>
      </c>
      <c r="C65" s="315">
        <v>7227340</v>
      </c>
      <c r="D65" s="319"/>
      <c r="E65" s="316"/>
      <c r="F65" s="211"/>
      <c r="G65" s="217"/>
      <c r="H65" s="219">
        <f t="shared" si="3"/>
        <v>7227340</v>
      </c>
      <c r="I65" s="219"/>
      <c r="J65" s="219"/>
    </row>
    <row r="66" spans="1:10" ht="21">
      <c r="A66" s="314" t="s">
        <v>61</v>
      </c>
      <c r="B66" s="325" t="s">
        <v>464</v>
      </c>
      <c r="C66" s="315">
        <v>746192</v>
      </c>
      <c r="D66" s="319"/>
      <c r="E66" s="316"/>
      <c r="F66" s="211"/>
      <c r="G66" s="224"/>
      <c r="H66" s="219">
        <f t="shared" si="3"/>
        <v>746192</v>
      </c>
      <c r="I66" s="224"/>
      <c r="J66" s="224"/>
    </row>
    <row r="67" spans="1:10" ht="21">
      <c r="A67" s="314" t="s">
        <v>51</v>
      </c>
      <c r="B67" s="323">
        <v>561000</v>
      </c>
      <c r="C67" s="315">
        <v>3945000</v>
      </c>
      <c r="D67" s="319"/>
      <c r="E67" s="316"/>
      <c r="F67" s="211"/>
      <c r="G67" s="211"/>
      <c r="H67" s="219">
        <f t="shared" si="3"/>
        <v>3945000</v>
      </c>
      <c r="I67" s="211"/>
      <c r="J67" s="211"/>
    </row>
    <row r="68" spans="1:10" ht="42">
      <c r="A68" s="303" t="s">
        <v>461</v>
      </c>
      <c r="B68" s="325" t="s">
        <v>465</v>
      </c>
      <c r="C68" s="315">
        <v>2048500</v>
      </c>
      <c r="D68" s="319"/>
      <c r="E68" s="316"/>
      <c r="F68" s="211"/>
      <c r="G68" s="211"/>
      <c r="H68" s="219">
        <f t="shared" si="3"/>
        <v>2048500</v>
      </c>
      <c r="I68" s="211"/>
      <c r="J68" s="211"/>
    </row>
    <row r="69" spans="1:10" ht="25.5" customHeight="1">
      <c r="A69" s="686" t="s">
        <v>201</v>
      </c>
      <c r="B69" s="687"/>
      <c r="C69" s="326">
        <f>SUM(C7:C68)</f>
        <v>63334196</v>
      </c>
      <c r="D69" s="326">
        <f>SUM(D15:D51)</f>
        <v>63334195.99999999</v>
      </c>
      <c r="E69" s="327">
        <f>SUM(E8:E68)</f>
        <v>74450</v>
      </c>
      <c r="F69" s="326">
        <f>SUM(F15:F51)</f>
        <v>74450</v>
      </c>
      <c r="G69" s="326">
        <f>SUM(G28:G68)</f>
        <v>43165729.31</v>
      </c>
      <c r="H69" s="326">
        <f>SUM(H25:H68)</f>
        <v>43165729.31</v>
      </c>
      <c r="I69" s="326">
        <f>SUM(I7:I14)</f>
        <v>26154738.259999998</v>
      </c>
      <c r="J69" s="326">
        <f>SUM(J16:J27)</f>
        <v>26154738.259999998</v>
      </c>
    </row>
    <row r="70" spans="2:10" ht="25.5" customHeight="1">
      <c r="B70" s="322"/>
      <c r="C70" s="228"/>
      <c r="D70" s="229"/>
      <c r="E70" s="5"/>
      <c r="F70" s="5"/>
      <c r="G70" s="229"/>
      <c r="H70" s="230"/>
      <c r="I70" s="229"/>
      <c r="J70" s="229"/>
    </row>
    <row r="71" spans="2:10" ht="25.5" customHeight="1">
      <c r="B71" s="322"/>
      <c r="C71" s="228"/>
      <c r="D71" s="229"/>
      <c r="E71" s="5"/>
      <c r="F71" s="5"/>
      <c r="G71" s="229"/>
      <c r="H71" s="230"/>
      <c r="I71" s="229"/>
      <c r="J71" s="229"/>
    </row>
    <row r="72" spans="2:10" ht="25.5" customHeight="1">
      <c r="B72" s="322"/>
      <c r="C72" s="228"/>
      <c r="D72" s="229"/>
      <c r="E72" s="5"/>
      <c r="F72" s="5"/>
      <c r="G72" s="229"/>
      <c r="H72" s="230"/>
      <c r="I72" s="229"/>
      <c r="J72" s="229"/>
    </row>
    <row r="73" spans="2:10" ht="25.5" customHeight="1">
      <c r="B73" s="322"/>
      <c r="C73" s="228"/>
      <c r="D73" s="229"/>
      <c r="E73" s="5"/>
      <c r="F73" s="5"/>
      <c r="G73" s="229"/>
      <c r="H73" s="230"/>
      <c r="I73" s="229"/>
      <c r="J73" s="229"/>
    </row>
    <row r="74" spans="2:10" ht="25.5" customHeight="1">
      <c r="B74" s="322"/>
      <c r="C74" s="228"/>
      <c r="D74" s="229"/>
      <c r="E74" s="5"/>
      <c r="F74" s="5"/>
      <c r="G74" s="229"/>
      <c r="H74" s="230"/>
      <c r="I74" s="229"/>
      <c r="J74" s="229"/>
    </row>
    <row r="75" spans="2:10" ht="25.5" customHeight="1">
      <c r="B75" s="322"/>
      <c r="C75" s="228"/>
      <c r="D75" s="229"/>
      <c r="E75" s="5"/>
      <c r="F75" s="5"/>
      <c r="G75" s="229"/>
      <c r="H75" s="230"/>
      <c r="I75" s="229"/>
      <c r="J75" s="229"/>
    </row>
    <row r="76" spans="2:10" ht="25.5" customHeight="1">
      <c r="B76" s="322"/>
      <c r="C76" s="228"/>
      <c r="D76" s="229"/>
      <c r="E76" s="5"/>
      <c r="F76" s="5"/>
      <c r="G76" s="229"/>
      <c r="H76" s="230"/>
      <c r="I76" s="229"/>
      <c r="J76" s="229"/>
    </row>
    <row r="77" spans="2:10" ht="25.5" customHeight="1">
      <c r="B77" s="322"/>
      <c r="C77" s="228"/>
      <c r="D77" s="229"/>
      <c r="E77" s="5"/>
      <c r="F77" s="5"/>
      <c r="G77" s="229"/>
      <c r="H77" s="230"/>
      <c r="I77" s="229"/>
      <c r="J77" s="229"/>
    </row>
    <row r="78" spans="2:10" ht="25.5" customHeight="1">
      <c r="B78" s="322"/>
      <c r="C78" s="228"/>
      <c r="D78" s="229"/>
      <c r="E78" s="5"/>
      <c r="F78" s="5"/>
      <c r="G78" s="229"/>
      <c r="H78" s="230"/>
      <c r="I78" s="229"/>
      <c r="J78" s="229"/>
    </row>
    <row r="79" spans="2:10" ht="25.5" customHeight="1">
      <c r="B79" s="322"/>
      <c r="C79" s="228"/>
      <c r="D79" s="229"/>
      <c r="E79" s="5"/>
      <c r="F79" s="5"/>
      <c r="G79" s="229"/>
      <c r="H79" s="230"/>
      <c r="I79" s="229"/>
      <c r="J79" s="229"/>
    </row>
    <row r="80" spans="2:10" ht="25.5" customHeight="1">
      <c r="B80" s="322"/>
      <c r="C80" s="228"/>
      <c r="D80" s="229"/>
      <c r="E80" s="5"/>
      <c r="F80" s="5"/>
      <c r="G80" s="229"/>
      <c r="H80" s="230"/>
      <c r="I80" s="229"/>
      <c r="J80" s="229"/>
    </row>
    <row r="81" spans="2:10" ht="25.5" customHeight="1">
      <c r="B81" s="322"/>
      <c r="C81" s="228"/>
      <c r="D81" s="229"/>
      <c r="E81" s="5"/>
      <c r="F81" s="5"/>
      <c r="G81" s="229"/>
      <c r="H81" s="230"/>
      <c r="I81" s="229"/>
      <c r="J81" s="229"/>
    </row>
    <row r="82" spans="1:10" ht="23.25">
      <c r="A82" s="669" t="s">
        <v>284</v>
      </c>
      <c r="B82" s="669"/>
      <c r="C82" s="669"/>
      <c r="D82" s="669"/>
      <c r="E82" s="669"/>
      <c r="F82" s="669"/>
      <c r="G82" s="669"/>
      <c r="H82" s="669"/>
      <c r="I82" s="669"/>
      <c r="J82" s="669"/>
    </row>
    <row r="83" spans="1:10" ht="23.25">
      <c r="A83" s="669" t="s">
        <v>1</v>
      </c>
      <c r="B83" s="669"/>
      <c r="C83" s="669"/>
      <c r="D83" s="669"/>
      <c r="E83" s="669"/>
      <c r="F83" s="669"/>
      <c r="G83" s="669"/>
      <c r="H83" s="669"/>
      <c r="I83" s="669"/>
      <c r="J83" s="669"/>
    </row>
    <row r="84" spans="1:10" ht="23.25">
      <c r="A84" s="685" t="s">
        <v>358</v>
      </c>
      <c r="B84" s="685"/>
      <c r="C84" s="685"/>
      <c r="D84" s="685"/>
      <c r="E84" s="685"/>
      <c r="F84" s="685"/>
      <c r="G84" s="685"/>
      <c r="H84" s="685"/>
      <c r="I84" s="685"/>
      <c r="J84" s="685"/>
    </row>
    <row r="85" spans="1:10" ht="23.25">
      <c r="A85" s="692" t="s">
        <v>165</v>
      </c>
      <c r="B85" s="694" t="s">
        <v>97</v>
      </c>
      <c r="C85" s="682" t="s">
        <v>285</v>
      </c>
      <c r="D85" s="682"/>
      <c r="E85" s="683" t="s">
        <v>286</v>
      </c>
      <c r="F85" s="684"/>
      <c r="G85" s="683" t="s">
        <v>287</v>
      </c>
      <c r="H85" s="684"/>
      <c r="I85" s="683" t="s">
        <v>155</v>
      </c>
      <c r="J85" s="684"/>
    </row>
    <row r="86" spans="1:10" ht="23.25">
      <c r="A86" s="693"/>
      <c r="B86" s="694"/>
      <c r="C86" s="682" t="s">
        <v>359</v>
      </c>
      <c r="D86" s="682"/>
      <c r="E86" s="690" t="s">
        <v>288</v>
      </c>
      <c r="F86" s="691"/>
      <c r="G86" s="690" t="s">
        <v>289</v>
      </c>
      <c r="H86" s="691"/>
      <c r="I86" s="690" t="s">
        <v>359</v>
      </c>
      <c r="J86" s="691"/>
    </row>
    <row r="87" spans="1:10" ht="23.25">
      <c r="A87" s="693"/>
      <c r="B87" s="694"/>
      <c r="C87" s="69" t="s">
        <v>166</v>
      </c>
      <c r="D87" s="69" t="s">
        <v>167</v>
      </c>
      <c r="E87" s="311" t="s">
        <v>166</v>
      </c>
      <c r="F87" s="70" t="s">
        <v>167</v>
      </c>
      <c r="G87" s="70" t="s">
        <v>166</v>
      </c>
      <c r="H87" s="70" t="s">
        <v>167</v>
      </c>
      <c r="I87" s="70" t="s">
        <v>166</v>
      </c>
      <c r="J87" s="71" t="s">
        <v>167</v>
      </c>
    </row>
    <row r="88" spans="1:10" ht="63" customHeight="1">
      <c r="A88" s="303" t="s">
        <v>169</v>
      </c>
      <c r="B88" s="208" t="s">
        <v>170</v>
      </c>
      <c r="C88" s="209">
        <f>'[1]รายการทำการ'!$F$7</f>
        <v>479685.79</v>
      </c>
      <c r="D88" s="210"/>
      <c r="E88" s="310"/>
      <c r="F88" s="210"/>
      <c r="G88" s="210"/>
      <c r="H88" s="211"/>
      <c r="I88" s="209">
        <f>'[1]รายการทำการ'!$F$7</f>
        <v>479685.79</v>
      </c>
      <c r="J88" s="212"/>
    </row>
    <row r="89" spans="1:10" ht="62.25" customHeight="1">
      <c r="A89" s="303" t="s">
        <v>171</v>
      </c>
      <c r="B89" s="213">
        <v>110201</v>
      </c>
      <c r="C89" s="209">
        <f>'[1]รายการทำการ'!$F$8</f>
        <v>22454952.86</v>
      </c>
      <c r="D89" s="210"/>
      <c r="E89" s="309"/>
      <c r="F89" s="210"/>
      <c r="G89" s="210"/>
      <c r="H89" s="211"/>
      <c r="I89" s="209">
        <f>'[1]รายการทำการ'!$F$8</f>
        <v>22454952.86</v>
      </c>
      <c r="J89" s="212"/>
    </row>
    <row r="90" spans="1:10" ht="42">
      <c r="A90" s="303" t="s">
        <v>172</v>
      </c>
      <c r="B90" s="213">
        <v>110201</v>
      </c>
      <c r="C90" s="209">
        <v>0</v>
      </c>
      <c r="D90" s="210"/>
      <c r="E90" s="309"/>
      <c r="F90" s="210"/>
      <c r="G90" s="210"/>
      <c r="H90" s="211"/>
      <c r="I90" s="209">
        <v>0</v>
      </c>
      <c r="J90" s="212"/>
    </row>
    <row r="91" spans="1:10" ht="42">
      <c r="A91" s="303" t="s">
        <v>173</v>
      </c>
      <c r="B91" s="213">
        <v>110201</v>
      </c>
      <c r="C91" s="209">
        <f>'[1]รายการทำการ'!$F$9</f>
        <v>2800056.31</v>
      </c>
      <c r="D91" s="210"/>
      <c r="E91" s="309"/>
      <c r="F91" s="210"/>
      <c r="G91" s="210"/>
      <c r="H91" s="211"/>
      <c r="I91" s="209">
        <f>'[1]รายการทำการ'!$F$9</f>
        <v>2800056.31</v>
      </c>
      <c r="J91" s="209"/>
    </row>
    <row r="92" spans="1:10" ht="42">
      <c r="A92" s="303" t="s">
        <v>174</v>
      </c>
      <c r="B92" s="213">
        <v>110202</v>
      </c>
      <c r="C92" s="209">
        <f>'[1]รายการทำการ'!$F$10</f>
        <v>6303471.52</v>
      </c>
      <c r="D92" s="210"/>
      <c r="E92" s="309"/>
      <c r="F92" s="210"/>
      <c r="G92" s="210"/>
      <c r="H92" s="211"/>
      <c r="I92" s="209">
        <f>'[1]รายการทำการ'!$F$10</f>
        <v>6303471.52</v>
      </c>
      <c r="J92" s="209"/>
    </row>
    <row r="93" spans="1:10" ht="21">
      <c r="A93" s="302" t="s">
        <v>175</v>
      </c>
      <c r="B93" s="213">
        <v>110601</v>
      </c>
      <c r="C93" s="209">
        <v>900</v>
      </c>
      <c r="D93" s="210"/>
      <c r="E93" s="308">
        <v>7500</v>
      </c>
      <c r="F93" s="210"/>
      <c r="G93" s="210"/>
      <c r="H93" s="211"/>
      <c r="I93" s="209">
        <f>C93+E93</f>
        <v>8400</v>
      </c>
      <c r="J93" s="209"/>
    </row>
    <row r="94" spans="1:10" ht="21">
      <c r="A94" s="302" t="s">
        <v>176</v>
      </c>
      <c r="B94" s="214" t="s">
        <v>177</v>
      </c>
      <c r="C94" s="209">
        <v>211162.73</v>
      </c>
      <c r="D94" s="210"/>
      <c r="E94" s="308">
        <v>58457.6</v>
      </c>
      <c r="F94" s="210"/>
      <c r="G94" s="210"/>
      <c r="H94" s="211"/>
      <c r="I94" s="209">
        <f>C94+E94</f>
        <v>269620.33</v>
      </c>
      <c r="J94" s="209"/>
    </row>
    <row r="95" spans="1:10" ht="21">
      <c r="A95" s="302" t="s">
        <v>360</v>
      </c>
      <c r="B95" s="213">
        <v>110607</v>
      </c>
      <c r="C95" s="209">
        <v>600</v>
      </c>
      <c r="D95" s="210"/>
      <c r="E95" s="318">
        <v>10</v>
      </c>
      <c r="F95" s="210"/>
      <c r="G95" s="210"/>
      <c r="H95" s="211"/>
      <c r="I95" s="209">
        <v>610</v>
      </c>
      <c r="J95" s="215"/>
    </row>
    <row r="96" spans="1:10" ht="23.25">
      <c r="A96" s="302"/>
      <c r="B96" s="214"/>
      <c r="C96" s="216"/>
      <c r="D96" s="210"/>
      <c r="E96" s="306"/>
      <c r="F96" s="210"/>
      <c r="G96" s="210"/>
      <c r="H96" s="211"/>
      <c r="I96" s="215"/>
      <c r="J96" s="215"/>
    </row>
    <row r="97" spans="1:10" ht="23.25">
      <c r="A97" s="303" t="s">
        <v>361</v>
      </c>
      <c r="B97" s="213">
        <v>210401</v>
      </c>
      <c r="C97" s="216"/>
      <c r="D97" s="210">
        <v>5768105.7</v>
      </c>
      <c r="E97" s="309"/>
      <c r="F97" s="210"/>
      <c r="G97" s="210"/>
      <c r="H97" s="211"/>
      <c r="I97" s="215"/>
      <c r="J97" s="210">
        <v>5768105.7</v>
      </c>
    </row>
    <row r="98" spans="1:10" ht="23.25">
      <c r="A98" s="302" t="s">
        <v>363</v>
      </c>
      <c r="B98" s="213">
        <v>210401</v>
      </c>
      <c r="C98" s="216"/>
      <c r="D98" s="210">
        <v>851658</v>
      </c>
      <c r="E98" s="309"/>
      <c r="F98" s="210"/>
      <c r="G98" s="210"/>
      <c r="H98" s="211"/>
      <c r="I98" s="215"/>
      <c r="J98" s="210">
        <v>851658</v>
      </c>
    </row>
    <row r="99" spans="1:10" ht="23.25">
      <c r="A99" s="302" t="s">
        <v>362</v>
      </c>
      <c r="B99" s="213">
        <v>230199</v>
      </c>
      <c r="C99" s="216"/>
      <c r="D99" s="210">
        <v>1792700</v>
      </c>
      <c r="E99" s="309"/>
      <c r="F99" s="210"/>
      <c r="G99" s="210"/>
      <c r="H99" s="211"/>
      <c r="I99" s="215"/>
      <c r="J99" s="210">
        <v>1792700</v>
      </c>
    </row>
    <row r="100" spans="1:10" ht="23.25">
      <c r="A100" s="302" t="s">
        <v>178</v>
      </c>
      <c r="B100" s="213">
        <v>210402</v>
      </c>
      <c r="C100" s="216"/>
      <c r="D100" s="210">
        <v>1091.43</v>
      </c>
      <c r="E100" s="307">
        <v>1091.43</v>
      </c>
      <c r="F100" s="210"/>
      <c r="G100" s="210"/>
      <c r="H100" s="211"/>
      <c r="I100" s="215"/>
      <c r="J100" s="210"/>
    </row>
    <row r="101" spans="1:10" ht="23.25">
      <c r="A101" s="302" t="s">
        <v>179</v>
      </c>
      <c r="B101" s="213">
        <v>210403</v>
      </c>
      <c r="C101" s="216"/>
      <c r="D101" s="210">
        <v>23861</v>
      </c>
      <c r="E101" s="307">
        <v>23861</v>
      </c>
      <c r="F101" s="210"/>
      <c r="G101" s="210"/>
      <c r="H101" s="211"/>
      <c r="I101" s="215"/>
      <c r="J101" s="210"/>
    </row>
    <row r="102" spans="1:10" ht="21">
      <c r="A102" s="302" t="s">
        <v>180</v>
      </c>
      <c r="B102" s="214" t="s">
        <v>181</v>
      </c>
      <c r="C102" s="210"/>
      <c r="D102" s="210">
        <v>7588.54</v>
      </c>
      <c r="E102" s="306"/>
      <c r="F102" s="210"/>
      <c r="G102" s="210"/>
      <c r="H102" s="211"/>
      <c r="I102" s="215"/>
      <c r="J102" s="212">
        <f>D102</f>
        <v>7588.54</v>
      </c>
    </row>
    <row r="103" spans="1:10" ht="42">
      <c r="A103" s="303" t="s">
        <v>182</v>
      </c>
      <c r="B103" s="214" t="s">
        <v>183</v>
      </c>
      <c r="C103" s="210"/>
      <c r="D103" s="210">
        <v>19946.2</v>
      </c>
      <c r="E103" s="306"/>
      <c r="F103" s="210"/>
      <c r="G103" s="210"/>
      <c r="H103" s="211"/>
      <c r="I103" s="215"/>
      <c r="J103" s="212">
        <f>D103</f>
        <v>19946.2</v>
      </c>
    </row>
    <row r="104" spans="1:10" ht="43.5" customHeight="1">
      <c r="A104" s="303" t="s">
        <v>184</v>
      </c>
      <c r="B104" s="214" t="s">
        <v>185</v>
      </c>
      <c r="C104" s="210">
        <v>0</v>
      </c>
      <c r="D104" s="210">
        <v>14945.28</v>
      </c>
      <c r="E104" s="306"/>
      <c r="F104" s="210"/>
      <c r="G104" s="210"/>
      <c r="H104" s="211"/>
      <c r="I104" s="215"/>
      <c r="J104" s="212">
        <f>D104</f>
        <v>14945.28</v>
      </c>
    </row>
    <row r="105" spans="1:10" ht="21">
      <c r="A105" s="302" t="s">
        <v>186</v>
      </c>
      <c r="B105" s="214" t="s">
        <v>187</v>
      </c>
      <c r="C105" s="210">
        <v>0</v>
      </c>
      <c r="D105" s="210">
        <v>889472</v>
      </c>
      <c r="E105" s="307">
        <v>2500</v>
      </c>
      <c r="F105" s="210"/>
      <c r="G105" s="210"/>
      <c r="H105" s="211"/>
      <c r="I105" s="215"/>
      <c r="J105" s="212">
        <f>D105-E105</f>
        <v>886972</v>
      </c>
    </row>
    <row r="106" spans="1:10" ht="42">
      <c r="A106" s="303" t="s">
        <v>188</v>
      </c>
      <c r="B106" s="214" t="s">
        <v>189</v>
      </c>
      <c r="C106" s="210">
        <v>0</v>
      </c>
      <c r="D106" s="210">
        <v>479685.79</v>
      </c>
      <c r="E106" s="307"/>
      <c r="F106" s="210"/>
      <c r="G106" s="210"/>
      <c r="H106" s="211"/>
      <c r="I106" s="215"/>
      <c r="J106" s="212">
        <f>D106</f>
        <v>479685.79</v>
      </c>
    </row>
    <row r="107" spans="1:10" ht="21">
      <c r="A107" s="302" t="s">
        <v>190</v>
      </c>
      <c r="B107" s="214" t="s">
        <v>191</v>
      </c>
      <c r="C107" s="210">
        <v>0</v>
      </c>
      <c r="D107" s="210">
        <v>5959514.08</v>
      </c>
      <c r="E107" s="306"/>
      <c r="F107" s="210">
        <v>27462.43</v>
      </c>
      <c r="G107" s="210"/>
      <c r="H107" s="210">
        <v>6174067.15</v>
      </c>
      <c r="I107" s="215"/>
      <c r="J107" s="212">
        <f>D107+F107+H107</f>
        <v>12161043.66</v>
      </c>
    </row>
    <row r="108" spans="1:10" ht="21">
      <c r="A108" s="302" t="s">
        <v>192</v>
      </c>
      <c r="B108" s="214" t="s">
        <v>193</v>
      </c>
      <c r="C108" s="210">
        <v>0</v>
      </c>
      <c r="D108" s="210">
        <v>8276129.26</v>
      </c>
      <c r="E108" s="306"/>
      <c r="F108" s="210"/>
      <c r="G108" s="210"/>
      <c r="H108" s="210">
        <v>2058022.38</v>
      </c>
      <c r="I108" s="215"/>
      <c r="J108" s="212">
        <f>D108+F108+H108</f>
        <v>10334151.64</v>
      </c>
    </row>
    <row r="109" spans="1:10" ht="21">
      <c r="A109" s="302"/>
      <c r="B109" s="214"/>
      <c r="C109" s="210"/>
      <c r="D109" s="210"/>
      <c r="E109" s="306"/>
      <c r="F109" s="210"/>
      <c r="G109" s="210"/>
      <c r="H109" s="210"/>
      <c r="I109" s="215"/>
      <c r="J109" s="212"/>
    </row>
    <row r="110" spans="1:10" ht="21">
      <c r="A110" s="302"/>
      <c r="B110" s="214"/>
      <c r="C110" s="210"/>
      <c r="D110" s="210"/>
      <c r="E110" s="306"/>
      <c r="F110" s="210"/>
      <c r="G110" s="210"/>
      <c r="H110" s="210"/>
      <c r="I110" s="215"/>
      <c r="J110" s="212"/>
    </row>
    <row r="111" spans="1:10" ht="21">
      <c r="A111" s="302"/>
      <c r="B111" s="214"/>
      <c r="C111" s="210"/>
      <c r="D111" s="210"/>
      <c r="E111" s="306"/>
      <c r="F111" s="210"/>
      <c r="G111" s="210"/>
      <c r="H111" s="210"/>
      <c r="I111" s="215"/>
      <c r="J111" s="212"/>
    </row>
    <row r="112" spans="1:10" ht="21">
      <c r="A112" s="302" t="s">
        <v>249</v>
      </c>
      <c r="B112" s="214" t="s">
        <v>269</v>
      </c>
      <c r="C112" s="210">
        <v>0</v>
      </c>
      <c r="D112" s="210">
        <v>58387.13</v>
      </c>
      <c r="E112" s="306"/>
      <c r="F112" s="210">
        <v>7500</v>
      </c>
      <c r="G112" s="210">
        <f>D112+F112</f>
        <v>65887.13</v>
      </c>
      <c r="H112" s="211"/>
      <c r="I112" s="215"/>
      <c r="J112" s="215"/>
    </row>
    <row r="113" spans="1:12" ht="21">
      <c r="A113" s="302" t="s">
        <v>160</v>
      </c>
      <c r="B113" s="214" t="s">
        <v>270</v>
      </c>
      <c r="C113" s="210">
        <v>0</v>
      </c>
      <c r="D113" s="210">
        <v>82997.84</v>
      </c>
      <c r="E113" s="306"/>
      <c r="F113" s="210">
        <f>E94</f>
        <v>58457.6</v>
      </c>
      <c r="G113" s="210">
        <f>D113+F113</f>
        <v>141455.44</v>
      </c>
      <c r="H113" s="211"/>
      <c r="I113" s="215"/>
      <c r="J113" s="215"/>
      <c r="L113" s="226"/>
    </row>
    <row r="114" spans="1:10" ht="21">
      <c r="A114" s="302" t="s">
        <v>250</v>
      </c>
      <c r="B114" s="214" t="s">
        <v>271</v>
      </c>
      <c r="C114" s="210">
        <v>0</v>
      </c>
      <c r="D114" s="210">
        <v>778720.69</v>
      </c>
      <c r="E114" s="306"/>
      <c r="F114" s="210"/>
      <c r="G114" s="210">
        <v>778720.69</v>
      </c>
      <c r="H114" s="211"/>
      <c r="I114" s="215"/>
      <c r="J114" s="215"/>
    </row>
    <row r="115" spans="1:10" ht="21">
      <c r="A115" s="303" t="s">
        <v>364</v>
      </c>
      <c r="B115" s="213">
        <v>412106</v>
      </c>
      <c r="C115" s="210"/>
      <c r="D115" s="210">
        <v>95</v>
      </c>
      <c r="E115" s="306"/>
      <c r="F115" s="210"/>
      <c r="G115" s="210">
        <v>95</v>
      </c>
      <c r="H115" s="211"/>
      <c r="I115" s="215"/>
      <c r="J115" s="215"/>
    </row>
    <row r="116" spans="1:10" ht="21">
      <c r="A116" s="303" t="s">
        <v>251</v>
      </c>
      <c r="B116" s="213">
        <v>412128</v>
      </c>
      <c r="C116" s="210">
        <v>0</v>
      </c>
      <c r="D116" s="210">
        <v>1040</v>
      </c>
      <c r="E116" s="309"/>
      <c r="F116" s="210"/>
      <c r="G116" s="210">
        <v>1040</v>
      </c>
      <c r="H116" s="211"/>
      <c r="I116" s="215"/>
      <c r="J116" s="215"/>
    </row>
    <row r="117" spans="1:10" ht="21">
      <c r="A117" s="303" t="s">
        <v>252</v>
      </c>
      <c r="B117" s="214" t="s">
        <v>272</v>
      </c>
      <c r="C117" s="210"/>
      <c r="D117" s="210">
        <v>11500</v>
      </c>
      <c r="E117" s="306"/>
      <c r="F117" s="210"/>
      <c r="G117" s="210">
        <v>11500</v>
      </c>
      <c r="H117" s="211"/>
      <c r="I117" s="215"/>
      <c r="J117" s="215"/>
    </row>
    <row r="118" spans="1:10" ht="21">
      <c r="A118" s="303" t="s">
        <v>253</v>
      </c>
      <c r="B118" s="213">
        <v>412103</v>
      </c>
      <c r="C118" s="210">
        <v>0</v>
      </c>
      <c r="D118" s="210">
        <v>2677.2</v>
      </c>
      <c r="E118" s="309"/>
      <c r="F118" s="210"/>
      <c r="G118" s="210">
        <v>2677.2</v>
      </c>
      <c r="H118" s="211"/>
      <c r="I118" s="215"/>
      <c r="J118" s="215"/>
    </row>
    <row r="119" spans="1:10" ht="21">
      <c r="A119" s="302" t="s">
        <v>254</v>
      </c>
      <c r="B119" s="213">
        <v>412210</v>
      </c>
      <c r="C119" s="210"/>
      <c r="D119" s="210">
        <v>588075</v>
      </c>
      <c r="E119" s="309"/>
      <c r="F119" s="210"/>
      <c r="G119" s="210">
        <v>588075</v>
      </c>
      <c r="H119" s="211"/>
      <c r="I119" s="215"/>
      <c r="J119" s="215"/>
    </row>
    <row r="120" spans="1:10" ht="21">
      <c r="A120" s="302" t="s">
        <v>255</v>
      </c>
      <c r="B120" s="214" t="s">
        <v>273</v>
      </c>
      <c r="C120" s="210"/>
      <c r="D120" s="210">
        <v>20</v>
      </c>
      <c r="E120" s="306"/>
      <c r="F120" s="210"/>
      <c r="G120" s="210">
        <v>20</v>
      </c>
      <c r="H120" s="211"/>
      <c r="I120" s="215"/>
      <c r="J120" s="215"/>
    </row>
    <row r="121" spans="1:10" ht="21">
      <c r="A121" s="302" t="s">
        <v>256</v>
      </c>
      <c r="B121" s="213">
        <v>413003</v>
      </c>
      <c r="C121" s="210">
        <v>0</v>
      </c>
      <c r="D121" s="210">
        <v>340445.63</v>
      </c>
      <c r="E121" s="309"/>
      <c r="F121" s="210"/>
      <c r="G121" s="210">
        <v>340445.63</v>
      </c>
      <c r="H121" s="211"/>
      <c r="I121" s="215"/>
      <c r="J121" s="215"/>
    </row>
    <row r="122" spans="1:10" ht="21">
      <c r="A122" s="302" t="s">
        <v>257</v>
      </c>
      <c r="B122" s="213">
        <v>415004</v>
      </c>
      <c r="C122" s="210"/>
      <c r="D122" s="210">
        <v>302150</v>
      </c>
      <c r="E122" s="309"/>
      <c r="F122" s="210"/>
      <c r="G122" s="210">
        <v>302150</v>
      </c>
      <c r="H122" s="211"/>
      <c r="I122" s="215"/>
      <c r="J122" s="215"/>
    </row>
    <row r="123" spans="1:10" ht="21">
      <c r="A123" s="302" t="s">
        <v>258</v>
      </c>
      <c r="B123" s="214" t="s">
        <v>274</v>
      </c>
      <c r="C123" s="210"/>
      <c r="D123" s="210">
        <v>16449</v>
      </c>
      <c r="E123" s="306"/>
      <c r="F123" s="210"/>
      <c r="G123" s="210">
        <v>16449</v>
      </c>
      <c r="H123" s="211"/>
      <c r="I123" s="215"/>
      <c r="J123" s="215"/>
    </row>
    <row r="124" spans="1:10" ht="21">
      <c r="A124" s="303" t="s">
        <v>259</v>
      </c>
      <c r="B124" s="214" t="s">
        <v>275</v>
      </c>
      <c r="C124" s="210">
        <v>0</v>
      </c>
      <c r="D124" s="210">
        <v>7892413.27</v>
      </c>
      <c r="E124" s="306"/>
      <c r="F124" s="210"/>
      <c r="G124" s="210">
        <v>7892413.27</v>
      </c>
      <c r="H124" s="211"/>
      <c r="I124" s="215"/>
      <c r="J124" s="215"/>
    </row>
    <row r="125" spans="1:10" ht="21">
      <c r="A125" s="302" t="s">
        <v>260</v>
      </c>
      <c r="B125" s="214" t="s">
        <v>276</v>
      </c>
      <c r="C125" s="210">
        <v>0</v>
      </c>
      <c r="D125" s="210">
        <v>3798785.1</v>
      </c>
      <c r="E125" s="306"/>
      <c r="F125" s="210"/>
      <c r="G125" s="210">
        <v>3798785.1</v>
      </c>
      <c r="H125" s="211"/>
      <c r="I125" s="215"/>
      <c r="J125" s="215"/>
    </row>
    <row r="126" spans="1:10" ht="21">
      <c r="A126" s="302" t="s">
        <v>261</v>
      </c>
      <c r="B126" s="213">
        <v>421005</v>
      </c>
      <c r="C126" s="210">
        <v>0</v>
      </c>
      <c r="D126" s="210">
        <v>121519.72</v>
      </c>
      <c r="E126" s="309"/>
      <c r="F126" s="210"/>
      <c r="G126" s="210">
        <v>121519.72</v>
      </c>
      <c r="H126" s="211"/>
      <c r="I126" s="215"/>
      <c r="J126" s="215"/>
    </row>
    <row r="127" spans="1:10" ht="21">
      <c r="A127" s="302" t="s">
        <v>262</v>
      </c>
      <c r="B127" s="214" t="s">
        <v>277</v>
      </c>
      <c r="C127" s="210"/>
      <c r="D127" s="210">
        <v>1503341.66</v>
      </c>
      <c r="E127" s="306"/>
      <c r="F127" s="210"/>
      <c r="G127" s="210">
        <v>1503341.66</v>
      </c>
      <c r="H127" s="211"/>
      <c r="I127" s="215"/>
      <c r="J127" s="215"/>
    </row>
    <row r="128" spans="1:10" ht="21">
      <c r="A128" s="302" t="s">
        <v>263</v>
      </c>
      <c r="B128" s="214" t="s">
        <v>278</v>
      </c>
      <c r="C128" s="210"/>
      <c r="D128" s="210">
        <v>3286693.06</v>
      </c>
      <c r="E128" s="306"/>
      <c r="F128" s="210"/>
      <c r="G128" s="210">
        <v>3286693.06</v>
      </c>
      <c r="H128" s="211"/>
      <c r="I128" s="215"/>
      <c r="J128" s="215"/>
    </row>
    <row r="129" spans="1:10" ht="21">
      <c r="A129" s="302" t="s">
        <v>264</v>
      </c>
      <c r="B129" s="214" t="s">
        <v>279</v>
      </c>
      <c r="C129" s="210">
        <v>0</v>
      </c>
      <c r="D129" s="210">
        <v>47908.69</v>
      </c>
      <c r="E129" s="306"/>
      <c r="F129" s="210"/>
      <c r="G129" s="210">
        <v>47908.69</v>
      </c>
      <c r="H129" s="211"/>
      <c r="I129" s="215"/>
      <c r="J129" s="215"/>
    </row>
    <row r="130" spans="1:10" ht="21">
      <c r="A130" s="302" t="s">
        <v>265</v>
      </c>
      <c r="B130" s="214" t="s">
        <v>280</v>
      </c>
      <c r="C130" s="210">
        <v>0</v>
      </c>
      <c r="D130" s="210">
        <v>134864.86</v>
      </c>
      <c r="E130" s="306"/>
      <c r="F130" s="210"/>
      <c r="G130" s="210">
        <v>134864.86</v>
      </c>
      <c r="H130" s="211"/>
      <c r="I130" s="215"/>
      <c r="J130" s="215"/>
    </row>
    <row r="131" spans="1:10" ht="57" customHeight="1">
      <c r="A131" s="303" t="s">
        <v>266</v>
      </c>
      <c r="B131" s="214" t="s">
        <v>281</v>
      </c>
      <c r="C131" s="210">
        <v>0</v>
      </c>
      <c r="D131" s="210">
        <v>16092</v>
      </c>
      <c r="E131" s="305"/>
      <c r="F131" s="217"/>
      <c r="G131" s="210">
        <v>16092</v>
      </c>
      <c r="H131" s="218"/>
      <c r="I131" s="219"/>
      <c r="J131" s="219"/>
    </row>
    <row r="132" spans="1:10" ht="43.5" customHeight="1">
      <c r="A132" s="303" t="s">
        <v>267</v>
      </c>
      <c r="B132" s="214" t="s">
        <v>282</v>
      </c>
      <c r="C132" s="210">
        <v>0</v>
      </c>
      <c r="D132" s="210">
        <v>13157859</v>
      </c>
      <c r="E132" s="304"/>
      <c r="F132" s="217"/>
      <c r="G132" s="210">
        <v>13157859</v>
      </c>
      <c r="H132" s="218"/>
      <c r="I132" s="219"/>
      <c r="J132" s="219"/>
    </row>
    <row r="133" spans="1:10" ht="45" customHeight="1">
      <c r="A133" s="303" t="s">
        <v>268</v>
      </c>
      <c r="B133" s="214" t="s">
        <v>283</v>
      </c>
      <c r="C133" s="210">
        <v>0</v>
      </c>
      <c r="D133" s="210">
        <v>8162213</v>
      </c>
      <c r="E133" s="304"/>
      <c r="F133" s="217"/>
      <c r="G133" s="210">
        <v>8162213</v>
      </c>
      <c r="H133" s="218"/>
      <c r="I133" s="219"/>
      <c r="J133" s="219"/>
    </row>
    <row r="134" spans="1:10" s="9" customFormat="1" ht="21">
      <c r="A134" s="312" t="s">
        <v>82</v>
      </c>
      <c r="B134" s="221">
        <v>511000</v>
      </c>
      <c r="C134" s="222">
        <v>517952</v>
      </c>
      <c r="D134" s="220"/>
      <c r="E134" s="316"/>
      <c r="F134" s="211"/>
      <c r="G134" s="217"/>
      <c r="H134" s="222">
        <v>517952</v>
      </c>
      <c r="I134" s="219"/>
      <c r="J134" s="219"/>
    </row>
    <row r="135" spans="1:10" s="9" customFormat="1" ht="21">
      <c r="A135" s="312" t="s">
        <v>365</v>
      </c>
      <c r="B135" s="221">
        <v>7511000</v>
      </c>
      <c r="C135" s="222">
        <v>85920</v>
      </c>
      <c r="D135" s="220"/>
      <c r="E135" s="316"/>
      <c r="F135" s="211"/>
      <c r="G135" s="217"/>
      <c r="H135" s="222">
        <v>85920</v>
      </c>
      <c r="I135" s="219"/>
      <c r="J135" s="219"/>
    </row>
    <row r="136" spans="1:10" s="9" customFormat="1" ht="21">
      <c r="A136" s="312" t="s">
        <v>366</v>
      </c>
      <c r="B136" s="221">
        <v>7511000</v>
      </c>
      <c r="C136" s="222">
        <v>5941200</v>
      </c>
      <c r="D136" s="220"/>
      <c r="E136" s="316"/>
      <c r="F136" s="211"/>
      <c r="G136" s="217"/>
      <c r="H136" s="222">
        <v>5941200</v>
      </c>
      <c r="I136" s="219"/>
      <c r="J136" s="219"/>
    </row>
    <row r="137" spans="1:10" s="9" customFormat="1" ht="21">
      <c r="A137" s="312" t="s">
        <v>367</v>
      </c>
      <c r="B137" s="221">
        <v>7511000</v>
      </c>
      <c r="C137" s="222">
        <v>612000</v>
      </c>
      <c r="D137" s="220"/>
      <c r="E137" s="316"/>
      <c r="F137" s="211"/>
      <c r="G137" s="217"/>
      <c r="H137" s="222">
        <v>612000</v>
      </c>
      <c r="I137" s="219"/>
      <c r="J137" s="219"/>
    </row>
    <row r="138" spans="1:10" s="9" customFormat="1" ht="21">
      <c r="A138" s="312" t="s">
        <v>11</v>
      </c>
      <c r="B138" s="221">
        <v>521000</v>
      </c>
      <c r="C138" s="222">
        <v>1829766</v>
      </c>
      <c r="D138" s="220"/>
      <c r="E138" s="316"/>
      <c r="F138" s="211"/>
      <c r="G138" s="217"/>
      <c r="H138" s="222">
        <v>1829766</v>
      </c>
      <c r="I138" s="219"/>
      <c r="J138" s="219"/>
    </row>
    <row r="139" spans="1:10" s="9" customFormat="1" ht="21">
      <c r="A139" s="312" t="s">
        <v>16</v>
      </c>
      <c r="B139" s="221">
        <v>522000</v>
      </c>
      <c r="C139" s="222">
        <v>3341180</v>
      </c>
      <c r="D139" s="220"/>
      <c r="E139" s="316"/>
      <c r="F139" s="211"/>
      <c r="G139" s="217"/>
      <c r="H139" s="222">
        <v>3341180</v>
      </c>
      <c r="I139" s="219"/>
      <c r="J139" s="219"/>
    </row>
    <row r="140" spans="1:10" s="9" customFormat="1" ht="21">
      <c r="A140" s="312" t="s">
        <v>368</v>
      </c>
      <c r="B140" s="223">
        <v>7522000</v>
      </c>
      <c r="C140" s="222">
        <v>1008540</v>
      </c>
      <c r="D140" s="220"/>
      <c r="E140" s="316"/>
      <c r="F140" s="211"/>
      <c r="G140" s="217"/>
      <c r="H140" s="222">
        <v>1008540</v>
      </c>
      <c r="I140" s="219"/>
      <c r="J140" s="219"/>
    </row>
    <row r="141" spans="1:10" s="9" customFormat="1" ht="21">
      <c r="A141" s="312" t="s">
        <v>25</v>
      </c>
      <c r="B141" s="221">
        <v>531000</v>
      </c>
      <c r="C141" s="222">
        <v>1179336.75</v>
      </c>
      <c r="D141" s="220"/>
      <c r="E141" s="316"/>
      <c r="F141" s="211"/>
      <c r="G141" s="217"/>
      <c r="H141" s="222">
        <v>1179336.75</v>
      </c>
      <c r="I141" s="219"/>
      <c r="J141" s="219"/>
    </row>
    <row r="142" spans="1:10" s="9" customFormat="1" ht="21">
      <c r="A142" s="312" t="s">
        <v>31</v>
      </c>
      <c r="B142" s="221">
        <v>532000</v>
      </c>
      <c r="C142" s="222">
        <v>3058523.52</v>
      </c>
      <c r="D142" s="220"/>
      <c r="E142" s="316"/>
      <c r="F142" s="211"/>
      <c r="G142" s="217"/>
      <c r="H142" s="222">
        <v>3058523.52</v>
      </c>
      <c r="I142" s="219"/>
      <c r="J142" s="219"/>
    </row>
    <row r="143" spans="1:10" s="9" customFormat="1" ht="21">
      <c r="A143" s="312" t="s">
        <v>369</v>
      </c>
      <c r="B143" s="221">
        <v>7532000</v>
      </c>
      <c r="C143" s="222">
        <v>20000</v>
      </c>
      <c r="D143" s="220"/>
      <c r="E143" s="316"/>
      <c r="F143" s="211"/>
      <c r="G143" s="217"/>
      <c r="H143" s="222">
        <v>20000</v>
      </c>
      <c r="I143" s="219"/>
      <c r="J143" s="219"/>
    </row>
    <row r="144" spans="1:10" s="9" customFormat="1" ht="21">
      <c r="A144" s="312" t="s">
        <v>37</v>
      </c>
      <c r="B144" s="221">
        <v>533000</v>
      </c>
      <c r="C144" s="222">
        <v>3188430.13</v>
      </c>
      <c r="D144" s="220"/>
      <c r="E144" s="316"/>
      <c r="F144" s="211"/>
      <c r="G144" s="217"/>
      <c r="H144" s="222">
        <v>3188430.13</v>
      </c>
      <c r="I144" s="219"/>
      <c r="J144" s="219"/>
    </row>
    <row r="145" spans="1:10" s="9" customFormat="1" ht="21">
      <c r="A145" s="312" t="s">
        <v>370</v>
      </c>
      <c r="B145" s="221">
        <v>7533000</v>
      </c>
      <c r="C145" s="222">
        <v>323553</v>
      </c>
      <c r="D145" s="220"/>
      <c r="E145" s="316"/>
      <c r="F145" s="211"/>
      <c r="G145" s="217"/>
      <c r="H145" s="222">
        <v>323553</v>
      </c>
      <c r="I145" s="219"/>
      <c r="J145" s="219"/>
    </row>
    <row r="146" spans="1:10" s="9" customFormat="1" ht="21">
      <c r="A146" s="312" t="s">
        <v>46</v>
      </c>
      <c r="B146" s="221">
        <v>534000</v>
      </c>
      <c r="C146" s="222">
        <v>183724.52</v>
      </c>
      <c r="D146" s="220"/>
      <c r="E146" s="316"/>
      <c r="F146" s="211"/>
      <c r="G146" s="217"/>
      <c r="H146" s="222">
        <v>183724.52</v>
      </c>
      <c r="I146" s="219"/>
      <c r="J146" s="219"/>
    </row>
    <row r="147" spans="1:10" s="9" customFormat="1" ht="26.25" customHeight="1">
      <c r="A147" s="312" t="s">
        <v>49</v>
      </c>
      <c r="B147" s="221">
        <v>541000</v>
      </c>
      <c r="C147" s="222">
        <v>957690</v>
      </c>
      <c r="D147" s="220"/>
      <c r="E147" s="316"/>
      <c r="F147" s="211"/>
      <c r="G147" s="217"/>
      <c r="H147" s="222">
        <v>957690</v>
      </c>
      <c r="I147" s="219"/>
      <c r="J147" s="219"/>
    </row>
    <row r="148" spans="1:10" s="9" customFormat="1" ht="25.5" customHeight="1">
      <c r="A148" s="312" t="s">
        <v>371</v>
      </c>
      <c r="B148" s="221">
        <v>7541000</v>
      </c>
      <c r="C148" s="222">
        <v>66000</v>
      </c>
      <c r="D148" s="220"/>
      <c r="E148" s="316"/>
      <c r="F148" s="211"/>
      <c r="G148" s="224"/>
      <c r="H148" s="222">
        <v>66000</v>
      </c>
      <c r="I148" s="224"/>
      <c r="J148" s="224"/>
    </row>
    <row r="149" spans="1:10" s="9" customFormat="1" ht="21">
      <c r="A149" s="312" t="s">
        <v>71</v>
      </c>
      <c r="B149" s="223">
        <v>542000</v>
      </c>
      <c r="C149" s="222">
        <v>7090500</v>
      </c>
      <c r="D149" s="220"/>
      <c r="E149" s="316"/>
      <c r="F149" s="211"/>
      <c r="G149" s="211"/>
      <c r="H149" s="222">
        <v>7090500</v>
      </c>
      <c r="I149" s="211"/>
      <c r="J149" s="211"/>
    </row>
    <row r="150" spans="1:10" s="9" customFormat="1" ht="21">
      <c r="A150" s="312" t="s">
        <v>51</v>
      </c>
      <c r="B150" s="221">
        <v>561000</v>
      </c>
      <c r="C150" s="222">
        <v>2628800</v>
      </c>
      <c r="D150" s="220"/>
      <c r="E150" s="316"/>
      <c r="F150" s="211"/>
      <c r="G150" s="211"/>
      <c r="H150" s="222">
        <v>2628800</v>
      </c>
      <c r="I150" s="211"/>
      <c r="J150" s="211"/>
    </row>
    <row r="151" spans="1:10" s="9" customFormat="1" ht="21">
      <c r="A151" s="312" t="s">
        <v>372</v>
      </c>
      <c r="B151" s="221">
        <v>7561000</v>
      </c>
      <c r="C151" s="222">
        <v>105000</v>
      </c>
      <c r="D151" s="220"/>
      <c r="E151" s="316"/>
      <c r="F151" s="211"/>
      <c r="G151" s="211"/>
      <c r="H151" s="222">
        <v>105000</v>
      </c>
      <c r="I151" s="211"/>
      <c r="J151" s="211"/>
    </row>
    <row r="152" spans="1:10" s="9" customFormat="1" ht="21">
      <c r="A152" s="688" t="s">
        <v>201</v>
      </c>
      <c r="B152" s="689"/>
      <c r="C152" s="225">
        <f>SUM(C88:C151)</f>
        <v>64388945.13</v>
      </c>
      <c r="D152" s="225">
        <f>SUM(D97:D133)</f>
        <v>64388945.12999999</v>
      </c>
      <c r="E152" s="317">
        <f>SUM(E88:E151)</f>
        <v>93420.03</v>
      </c>
      <c r="F152" s="225">
        <f>SUM(F97:F133)</f>
        <v>93420.03</v>
      </c>
      <c r="G152" s="225">
        <f>SUM(G112:G151)</f>
        <v>40370205.45</v>
      </c>
      <c r="H152" s="225">
        <f>SUM(H107:H151)</f>
        <v>40370205.45</v>
      </c>
      <c r="I152" s="225">
        <f>SUM(I88:I151)</f>
        <v>32316796.809999995</v>
      </c>
      <c r="J152" s="225">
        <f>SUM(J97:J133)</f>
        <v>32316796.809999995</v>
      </c>
    </row>
  </sheetData>
  <sheetProtection/>
  <mergeCells count="28">
    <mergeCell ref="A69:B69"/>
    <mergeCell ref="A152:B152"/>
    <mergeCell ref="E86:F86"/>
    <mergeCell ref="G86:H86"/>
    <mergeCell ref="I86:J86"/>
    <mergeCell ref="A82:J82"/>
    <mergeCell ref="A83:J83"/>
    <mergeCell ref="A84:J84"/>
    <mergeCell ref="A85:A87"/>
    <mergeCell ref="B85:B87"/>
    <mergeCell ref="C85:D85"/>
    <mergeCell ref="E85:F85"/>
    <mergeCell ref="G85:H85"/>
    <mergeCell ref="I85:J85"/>
    <mergeCell ref="C86:D86"/>
    <mergeCell ref="A1:J1"/>
    <mergeCell ref="A2:J2"/>
    <mergeCell ref="A3:J3"/>
    <mergeCell ref="C5:D5"/>
    <mergeCell ref="E5:F5"/>
    <mergeCell ref="A4:A6"/>
    <mergeCell ref="B4:B6"/>
    <mergeCell ref="G4:H4"/>
    <mergeCell ref="G5:H5"/>
    <mergeCell ref="E4:F4"/>
    <mergeCell ref="I4:J4"/>
    <mergeCell ref="C4:D4"/>
    <mergeCell ref="I5:J5"/>
  </mergeCells>
  <printOptions/>
  <pageMargins left="0.4330708661417323" right="0" top="0.6692913385826772" bottom="0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2"/>
  <sheetViews>
    <sheetView view="pageBreakPreview" zoomScaleSheetLayoutView="100" zoomScalePageLayoutView="0" workbookViewId="0" topLeftCell="A112">
      <selection activeCell="D122" sqref="D122"/>
    </sheetView>
  </sheetViews>
  <sheetFormatPr defaultColWidth="9.140625" defaultRowHeight="12.75"/>
  <cols>
    <col min="1" max="1" width="4.7109375" style="92" customWidth="1"/>
    <col min="2" max="2" width="23.28125" style="92" customWidth="1"/>
    <col min="3" max="4" width="10.140625" style="92" customWidth="1"/>
    <col min="5" max="5" width="9.8515625" style="92" customWidth="1"/>
    <col min="6" max="6" width="7.8515625" style="92" customWidth="1"/>
    <col min="7" max="7" width="9.8515625" style="92" customWidth="1"/>
    <col min="8" max="8" width="8.28125" style="92" customWidth="1"/>
    <col min="9" max="9" width="8.140625" style="92" customWidth="1"/>
    <col min="10" max="12" width="9.8515625" style="92" customWidth="1"/>
    <col min="13" max="13" width="10.140625" style="92" customWidth="1"/>
    <col min="14" max="14" width="6.28125" style="92" customWidth="1"/>
    <col min="15" max="15" width="9.28125" style="92" customWidth="1"/>
    <col min="16" max="16384" width="9.140625" style="92" customWidth="1"/>
  </cols>
  <sheetData>
    <row r="1" spans="1:15" ht="16.5">
      <c r="A1" s="695" t="s">
        <v>1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</row>
    <row r="2" spans="1:15" ht="16.5">
      <c r="A2" s="695" t="s">
        <v>290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</row>
    <row r="3" spans="1:15" ht="16.5">
      <c r="A3" s="695" t="s">
        <v>291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</row>
    <row r="4" spans="1:15" ht="55.5" customHeight="1">
      <c r="A4" s="696" t="s">
        <v>165</v>
      </c>
      <c r="B4" s="697"/>
      <c r="C4" s="73" t="s">
        <v>120</v>
      </c>
      <c r="D4" s="73" t="s">
        <v>194</v>
      </c>
      <c r="E4" s="73" t="s">
        <v>292</v>
      </c>
      <c r="F4" s="73" t="s">
        <v>293</v>
      </c>
      <c r="G4" s="73" t="s">
        <v>294</v>
      </c>
      <c r="H4" s="73" t="s">
        <v>295</v>
      </c>
      <c r="I4" s="73" t="s">
        <v>296</v>
      </c>
      <c r="J4" s="73" t="s">
        <v>297</v>
      </c>
      <c r="K4" s="73" t="s">
        <v>298</v>
      </c>
      <c r="L4" s="73" t="s">
        <v>299</v>
      </c>
      <c r="M4" s="188" t="s">
        <v>322</v>
      </c>
      <c r="N4" s="73" t="s">
        <v>301</v>
      </c>
      <c r="O4" s="73" t="s">
        <v>82</v>
      </c>
    </row>
    <row r="5" spans="1:15" ht="16.5">
      <c r="A5" s="74" t="s">
        <v>353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6.5">
      <c r="A6" s="77"/>
      <c r="B6" s="78" t="s">
        <v>11</v>
      </c>
      <c r="C6" s="79">
        <v>2096385</v>
      </c>
      <c r="D6" s="79">
        <v>2079521</v>
      </c>
      <c r="E6" s="79">
        <v>2079521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</row>
    <row r="7" spans="1:15" ht="16.5">
      <c r="A7" s="77"/>
      <c r="B7" s="78" t="s">
        <v>302</v>
      </c>
      <c r="C7" s="79">
        <v>5314841</v>
      </c>
      <c r="D7" s="79">
        <v>3717026</v>
      </c>
      <c r="E7" s="79">
        <v>2646341</v>
      </c>
      <c r="F7" s="79">
        <v>0</v>
      </c>
      <c r="G7" s="79">
        <v>85535</v>
      </c>
      <c r="H7" s="79">
        <v>0</v>
      </c>
      <c r="I7" s="79">
        <v>0</v>
      </c>
      <c r="J7" s="79">
        <v>985150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</row>
    <row r="8" spans="1:15" ht="16.5">
      <c r="A8" s="77"/>
      <c r="B8" s="78" t="s">
        <v>303</v>
      </c>
      <c r="C8" s="79">
        <v>0</v>
      </c>
      <c r="D8" s="79">
        <v>809585</v>
      </c>
      <c r="E8" s="79">
        <v>0</v>
      </c>
      <c r="F8" s="79">
        <v>0</v>
      </c>
      <c r="G8" s="79">
        <v>809585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</row>
    <row r="9" spans="1:15" ht="16.5">
      <c r="A9" s="77"/>
      <c r="B9" s="78" t="s">
        <v>25</v>
      </c>
      <c r="C9" s="79">
        <v>681100</v>
      </c>
      <c r="D9" s="79">
        <v>411352.45</v>
      </c>
      <c r="E9" s="79">
        <v>327678.5</v>
      </c>
      <c r="F9" s="79">
        <v>0</v>
      </c>
      <c r="G9" s="79">
        <v>0</v>
      </c>
      <c r="H9" s="79">
        <v>0</v>
      </c>
      <c r="I9" s="79">
        <v>0</v>
      </c>
      <c r="J9" s="79">
        <v>83673.95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</row>
    <row r="10" spans="1:15" ht="16.5">
      <c r="A10" s="77"/>
      <c r="B10" s="78" t="s">
        <v>31</v>
      </c>
      <c r="C10" s="79">
        <v>3705339</v>
      </c>
      <c r="D10" s="79">
        <v>2367243.13</v>
      </c>
      <c r="E10" s="79">
        <v>1099648.34</v>
      </c>
      <c r="F10" s="79">
        <v>0</v>
      </c>
      <c r="G10" s="79">
        <v>76210</v>
      </c>
      <c r="H10" s="79">
        <v>0</v>
      </c>
      <c r="I10" s="79">
        <v>0</v>
      </c>
      <c r="J10" s="79">
        <v>313405.04</v>
      </c>
      <c r="K10" s="79">
        <v>258931</v>
      </c>
      <c r="L10" s="79">
        <v>619048.75</v>
      </c>
      <c r="M10" s="79">
        <v>0</v>
      </c>
      <c r="N10" s="79">
        <v>0</v>
      </c>
      <c r="O10" s="79">
        <v>0</v>
      </c>
    </row>
    <row r="11" spans="1:15" ht="16.5">
      <c r="A11" s="77"/>
      <c r="B11" s="78" t="s">
        <v>304</v>
      </c>
      <c r="C11" s="79">
        <v>0</v>
      </c>
      <c r="D11" s="79">
        <v>35000</v>
      </c>
      <c r="E11" s="79"/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35000</v>
      </c>
      <c r="L11" s="79">
        <v>0</v>
      </c>
      <c r="M11" s="79">
        <v>0</v>
      </c>
      <c r="N11" s="79">
        <v>0</v>
      </c>
      <c r="O11" s="79">
        <v>0</v>
      </c>
    </row>
    <row r="12" spans="1:15" ht="16.5">
      <c r="A12" s="77"/>
      <c r="B12" s="78" t="s">
        <v>37</v>
      </c>
      <c r="C12" s="79">
        <v>3555800</v>
      </c>
      <c r="D12" s="79">
        <v>3014217.68</v>
      </c>
      <c r="E12" s="79">
        <v>348733.4</v>
      </c>
      <c r="F12" s="79">
        <v>0</v>
      </c>
      <c r="G12" s="79">
        <v>1899057.28</v>
      </c>
      <c r="H12" s="79">
        <v>0</v>
      </c>
      <c r="I12" s="79">
        <v>0</v>
      </c>
      <c r="J12" s="79">
        <v>717427</v>
      </c>
      <c r="K12" s="79">
        <v>0</v>
      </c>
      <c r="L12" s="79">
        <v>49000</v>
      </c>
      <c r="M12" s="79">
        <v>0</v>
      </c>
      <c r="N12" s="79">
        <v>0</v>
      </c>
      <c r="O12" s="79">
        <v>0</v>
      </c>
    </row>
    <row r="13" spans="1:15" ht="16.5">
      <c r="A13" s="77"/>
      <c r="B13" s="78" t="s">
        <v>305</v>
      </c>
      <c r="C13" s="79">
        <v>0</v>
      </c>
      <c r="D13" s="79">
        <v>99488</v>
      </c>
      <c r="E13" s="79">
        <v>0</v>
      </c>
      <c r="F13" s="79">
        <v>0</v>
      </c>
      <c r="G13" s="79">
        <v>99488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</row>
    <row r="14" spans="1:15" ht="16.5">
      <c r="A14" s="77"/>
      <c r="B14" s="78" t="s">
        <v>46</v>
      </c>
      <c r="C14" s="79">
        <v>220000</v>
      </c>
      <c r="D14" s="79">
        <v>166247.69</v>
      </c>
      <c r="E14" s="79">
        <v>166247.69</v>
      </c>
      <c r="F14" s="79"/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1:15" ht="16.5">
      <c r="A15" s="77"/>
      <c r="B15" s="78" t="s">
        <v>51</v>
      </c>
      <c r="C15" s="79">
        <v>2742200</v>
      </c>
      <c r="D15" s="79">
        <v>2656600</v>
      </c>
      <c r="E15" s="79">
        <v>10000</v>
      </c>
      <c r="F15" s="79"/>
      <c r="G15" s="79">
        <v>2576600</v>
      </c>
      <c r="H15" s="79">
        <v>70000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</row>
    <row r="16" spans="1:15" ht="16.5">
      <c r="A16" s="77"/>
      <c r="B16" s="78" t="s">
        <v>306</v>
      </c>
      <c r="C16" s="79">
        <v>0</v>
      </c>
      <c r="D16" s="79">
        <v>180000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180000</v>
      </c>
      <c r="L16" s="79">
        <v>0</v>
      </c>
      <c r="M16" s="79">
        <v>0</v>
      </c>
      <c r="N16" s="79">
        <v>0</v>
      </c>
      <c r="O16" s="79">
        <v>0</v>
      </c>
    </row>
    <row r="17" spans="1:15" ht="16.5">
      <c r="A17" s="77"/>
      <c r="B17" s="78" t="s">
        <v>61</v>
      </c>
      <c r="C17" s="79">
        <v>863500</v>
      </c>
      <c r="D17" s="79">
        <v>459333</v>
      </c>
      <c r="E17" s="79">
        <v>0</v>
      </c>
      <c r="F17" s="79">
        <v>0</v>
      </c>
      <c r="G17" s="79">
        <v>459333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1:15" ht="16.5">
      <c r="A18" s="77"/>
      <c r="B18" s="78" t="s">
        <v>82</v>
      </c>
      <c r="C18" s="79">
        <v>2046090</v>
      </c>
      <c r="D18" s="79">
        <v>718948.5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788948.5</v>
      </c>
    </row>
    <row r="19" spans="1:15" ht="16.5">
      <c r="A19" s="77"/>
      <c r="B19" s="78" t="s">
        <v>307</v>
      </c>
      <c r="C19" s="79">
        <v>0</v>
      </c>
      <c r="D19" s="79">
        <v>6169604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6169604</v>
      </c>
    </row>
    <row r="20" spans="1:15" ht="16.5">
      <c r="A20" s="77"/>
      <c r="B20" s="78" t="s">
        <v>308</v>
      </c>
      <c r="C20" s="79">
        <v>351325</v>
      </c>
      <c r="D20" s="79">
        <v>348110</v>
      </c>
      <c r="E20" s="79">
        <v>330060</v>
      </c>
      <c r="F20" s="79">
        <v>0</v>
      </c>
      <c r="G20" s="79">
        <v>0</v>
      </c>
      <c r="H20" s="79">
        <v>0</v>
      </c>
      <c r="I20" s="79">
        <v>0</v>
      </c>
      <c r="J20" s="79">
        <v>18050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1:15" ht="16.5">
      <c r="A21" s="77"/>
      <c r="B21" s="78" t="s">
        <v>309</v>
      </c>
      <c r="C21" s="80">
        <v>6598400</v>
      </c>
      <c r="D21" s="79">
        <v>5919631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5919631</v>
      </c>
      <c r="K21" s="79">
        <v>0</v>
      </c>
      <c r="L21" s="79">
        <v>0</v>
      </c>
      <c r="M21" s="79">
        <v>0</v>
      </c>
      <c r="N21" s="79">
        <v>0</v>
      </c>
      <c r="O21" s="80">
        <v>0</v>
      </c>
    </row>
    <row r="22" spans="1:15" ht="17.25" thickBot="1">
      <c r="A22" s="81"/>
      <c r="B22" s="82" t="s">
        <v>194</v>
      </c>
      <c r="C22" s="83">
        <v>28174980</v>
      </c>
      <c r="D22" s="83">
        <v>29151907.45</v>
      </c>
      <c r="E22" s="83">
        <v>7008229.930000001</v>
      </c>
      <c r="F22" s="83">
        <v>0</v>
      </c>
      <c r="G22" s="83">
        <v>6005808.28</v>
      </c>
      <c r="H22" s="83">
        <v>70000</v>
      </c>
      <c r="I22" s="83">
        <v>0</v>
      </c>
      <c r="J22" s="83">
        <v>8037336.99</v>
      </c>
      <c r="K22" s="83">
        <v>473931</v>
      </c>
      <c r="L22" s="83">
        <v>668048.75</v>
      </c>
      <c r="M22" s="83">
        <v>0</v>
      </c>
      <c r="N22" s="83">
        <v>0</v>
      </c>
      <c r="O22" s="83">
        <v>6958552.5</v>
      </c>
    </row>
    <row r="23" spans="1:15" ht="17.25" thickTop="1">
      <c r="A23" s="74" t="s">
        <v>354</v>
      </c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15" ht="16.5">
      <c r="A24" s="77"/>
      <c r="B24" s="78" t="s">
        <v>310</v>
      </c>
      <c r="C24" s="79">
        <v>101700</v>
      </c>
      <c r="D24" s="79">
        <v>201034.72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16.5">
      <c r="A25" s="77"/>
      <c r="B25" s="78" t="s">
        <v>311</v>
      </c>
      <c r="C25" s="79">
        <v>42550</v>
      </c>
      <c r="D25" s="79">
        <v>608703.04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16.5">
      <c r="A26" s="77"/>
      <c r="B26" s="78" t="s">
        <v>312</v>
      </c>
      <c r="C26" s="79">
        <v>57830</v>
      </c>
      <c r="D26" s="79">
        <v>361925.03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ht="16.5">
      <c r="A27" s="77"/>
      <c r="B27" s="78" t="s">
        <v>313</v>
      </c>
      <c r="C27" s="79">
        <v>0</v>
      </c>
      <c r="D27" s="79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ht="16.5">
      <c r="A28" s="77"/>
      <c r="B28" s="78" t="s">
        <v>314</v>
      </c>
      <c r="C28" s="79">
        <v>105910</v>
      </c>
      <c r="D28" s="79">
        <v>215250.5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15" ht="16.5">
      <c r="A29" s="77"/>
      <c r="B29" s="78" t="s">
        <v>315</v>
      </c>
      <c r="C29" s="79">
        <v>13621000</v>
      </c>
      <c r="D29" s="79">
        <v>14097041.51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5" ht="16.5">
      <c r="A30" s="77"/>
      <c r="B30" s="78" t="s">
        <v>316</v>
      </c>
      <c r="C30" s="79">
        <v>14246200</v>
      </c>
      <c r="D30" s="79">
        <v>12681842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5" ht="16.5">
      <c r="A31" s="84"/>
      <c r="B31" s="85" t="s">
        <v>317</v>
      </c>
      <c r="C31" s="80">
        <v>0</v>
      </c>
      <c r="D31" s="80">
        <v>7293677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ht="17.25" thickBot="1">
      <c r="A32" s="86"/>
      <c r="B32" s="87" t="s">
        <v>318</v>
      </c>
      <c r="C32" s="83">
        <v>28175190</v>
      </c>
      <c r="D32" s="83">
        <v>35459473.8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1:15" ht="18" thickBot="1" thickTop="1">
      <c r="A33" s="88"/>
      <c r="B33" s="89" t="s">
        <v>319</v>
      </c>
      <c r="C33" s="90"/>
      <c r="D33" s="91">
        <v>6307566.349999998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1:15" ht="17.25" thickTop="1">
      <c r="A34" s="695" t="s">
        <v>1</v>
      </c>
      <c r="B34" s="695"/>
      <c r="C34" s="695"/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</row>
    <row r="35" spans="1:15" ht="16.5">
      <c r="A35" s="695" t="s">
        <v>321</v>
      </c>
      <c r="B35" s="695"/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</row>
    <row r="36" spans="1:15" ht="16.5">
      <c r="A36" s="695" t="s">
        <v>355</v>
      </c>
      <c r="B36" s="695"/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</row>
    <row r="37" spans="1:15" ht="48" customHeight="1">
      <c r="A37" s="696" t="s">
        <v>165</v>
      </c>
      <c r="B37" s="697"/>
      <c r="C37" s="73" t="s">
        <v>120</v>
      </c>
      <c r="D37" s="73" t="s">
        <v>194</v>
      </c>
      <c r="E37" s="73" t="s">
        <v>292</v>
      </c>
      <c r="F37" s="73" t="s">
        <v>293</v>
      </c>
      <c r="G37" s="73" t="s">
        <v>294</v>
      </c>
      <c r="H37" s="73" t="s">
        <v>295</v>
      </c>
      <c r="I37" s="73" t="s">
        <v>296</v>
      </c>
      <c r="J37" s="73" t="s">
        <v>297</v>
      </c>
      <c r="K37" s="73" t="s">
        <v>298</v>
      </c>
      <c r="L37" s="73" t="s">
        <v>299</v>
      </c>
      <c r="M37" s="188" t="s">
        <v>322</v>
      </c>
      <c r="N37" s="73" t="s">
        <v>301</v>
      </c>
      <c r="O37" s="73" t="s">
        <v>82</v>
      </c>
    </row>
    <row r="38" spans="1:15" ht="16.5">
      <c r="A38" s="74" t="s">
        <v>353</v>
      </c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15" ht="16.5">
      <c r="A39" s="77"/>
      <c r="B39" s="78" t="s">
        <v>11</v>
      </c>
      <c r="C39" s="79">
        <v>1966320</v>
      </c>
      <c r="D39" s="79">
        <f>SUM(E39:O39)</f>
        <v>1829766</v>
      </c>
      <c r="E39" s="79">
        <v>1829766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6.5">
      <c r="A40" s="77"/>
      <c r="B40" s="78" t="s">
        <v>302</v>
      </c>
      <c r="C40" s="79">
        <v>5032630</v>
      </c>
      <c r="D40" s="79">
        <f>SUM(E40:J40)</f>
        <v>3341180</v>
      </c>
      <c r="E40" s="79">
        <v>2429514</v>
      </c>
      <c r="F40" s="79">
        <v>0</v>
      </c>
      <c r="G40" s="79">
        <v>4860</v>
      </c>
      <c r="H40" s="79">
        <v>0</v>
      </c>
      <c r="I40" s="79">
        <v>0</v>
      </c>
      <c r="J40" s="79">
        <v>906806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1:15" ht="16.5">
      <c r="A41" s="77"/>
      <c r="B41" s="78" t="s">
        <v>303</v>
      </c>
      <c r="C41" s="79">
        <v>0</v>
      </c>
      <c r="D41" s="79">
        <f aca="true" t="shared" si="0" ref="D41:D55">SUM(E41:O41)</f>
        <v>1008000</v>
      </c>
      <c r="E41" s="79"/>
      <c r="F41" s="79">
        <v>0</v>
      </c>
      <c r="G41" s="79">
        <v>1008000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1:15" ht="16.5">
      <c r="A42" s="77"/>
      <c r="B42" s="78" t="s">
        <v>25</v>
      </c>
      <c r="C42" s="79">
        <v>1685960</v>
      </c>
      <c r="D42" s="79">
        <f>SUM(E42:O42)</f>
        <v>1179336.75</v>
      </c>
      <c r="E42" s="79">
        <v>837462.5</v>
      </c>
      <c r="F42" s="79">
        <v>112400</v>
      </c>
      <c r="G42" s="79">
        <v>0</v>
      </c>
      <c r="H42" s="79">
        <v>0</v>
      </c>
      <c r="I42" s="79">
        <v>0</v>
      </c>
      <c r="J42" s="79">
        <v>229474.25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</row>
    <row r="43" spans="1:15" ht="16.5">
      <c r="A43" s="77"/>
      <c r="B43" s="78" t="s">
        <v>31</v>
      </c>
      <c r="C43" s="79">
        <v>5213450</v>
      </c>
      <c r="D43" s="79">
        <f t="shared" si="0"/>
        <v>3058523.52</v>
      </c>
      <c r="E43" s="79">
        <v>1179487.05</v>
      </c>
      <c r="F43" s="79">
        <v>27000</v>
      </c>
      <c r="G43" s="79">
        <v>557543</v>
      </c>
      <c r="H43" s="79">
        <v>0</v>
      </c>
      <c r="I43" s="79">
        <v>0</v>
      </c>
      <c r="J43" s="79">
        <v>328050.47</v>
      </c>
      <c r="K43" s="79">
        <v>380864</v>
      </c>
      <c r="L43" s="79">
        <v>585579</v>
      </c>
      <c r="M43" s="79">
        <v>0</v>
      </c>
      <c r="N43" s="79">
        <v>0</v>
      </c>
      <c r="O43" s="79">
        <v>0</v>
      </c>
    </row>
    <row r="44" spans="1:15" ht="16.5">
      <c r="A44" s="77"/>
      <c r="B44" s="78" t="s">
        <v>304</v>
      </c>
      <c r="C44" s="79">
        <v>0</v>
      </c>
      <c r="D44" s="79">
        <f t="shared" si="0"/>
        <v>20000</v>
      </c>
      <c r="E44" s="79"/>
      <c r="F44" s="79">
        <v>0</v>
      </c>
      <c r="G44" s="79">
        <v>0</v>
      </c>
      <c r="H44" s="79">
        <v>0</v>
      </c>
      <c r="I44" s="79">
        <v>20000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</row>
    <row r="45" spans="1:15" ht="16.5">
      <c r="A45" s="77"/>
      <c r="B45" s="78" t="s">
        <v>37</v>
      </c>
      <c r="C45" s="79">
        <v>4035580</v>
      </c>
      <c r="D45" s="79">
        <f t="shared" si="0"/>
        <v>3188430.13</v>
      </c>
      <c r="E45" s="79">
        <v>312258.23</v>
      </c>
      <c r="F45" s="79">
        <v>0</v>
      </c>
      <c r="G45" s="79">
        <v>2058896.9</v>
      </c>
      <c r="H45" s="79">
        <v>0</v>
      </c>
      <c r="I45" s="79">
        <v>0</v>
      </c>
      <c r="J45" s="79">
        <v>817275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</row>
    <row r="46" spans="1:15" ht="16.5">
      <c r="A46" s="77"/>
      <c r="B46" s="78" t="s">
        <v>305</v>
      </c>
      <c r="C46" s="79">
        <v>0</v>
      </c>
      <c r="D46" s="79">
        <f t="shared" si="0"/>
        <v>323553</v>
      </c>
      <c r="E46" s="79"/>
      <c r="F46" s="79">
        <v>0</v>
      </c>
      <c r="G46" s="79">
        <v>323553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</row>
    <row r="47" spans="1:15" ht="16.5">
      <c r="A47" s="77"/>
      <c r="B47" s="78" t="s">
        <v>46</v>
      </c>
      <c r="C47" s="79">
        <v>277330</v>
      </c>
      <c r="D47" s="79">
        <f t="shared" si="0"/>
        <v>183724.52</v>
      </c>
      <c r="E47" s="79">
        <v>183724.52</v>
      </c>
      <c r="F47" s="79"/>
      <c r="G47" s="79"/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</row>
    <row r="48" spans="1:15" ht="16.5">
      <c r="A48" s="77"/>
      <c r="B48" s="78" t="s">
        <v>51</v>
      </c>
      <c r="C48" s="79">
        <v>2660000</v>
      </c>
      <c r="D48" s="79">
        <f t="shared" si="0"/>
        <v>2628800</v>
      </c>
      <c r="E48" s="79">
        <v>55000</v>
      </c>
      <c r="F48" s="79"/>
      <c r="G48" s="79">
        <v>2503800</v>
      </c>
      <c r="H48" s="79">
        <v>70000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</row>
    <row r="49" spans="1:15" ht="16.5">
      <c r="A49" s="77"/>
      <c r="B49" s="78" t="s">
        <v>306</v>
      </c>
      <c r="C49" s="79">
        <v>0</v>
      </c>
      <c r="D49" s="79">
        <f t="shared" si="0"/>
        <v>105000</v>
      </c>
      <c r="E49" s="207" t="s">
        <v>108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105000</v>
      </c>
      <c r="L49" s="79">
        <v>0</v>
      </c>
      <c r="M49" s="79">
        <v>0</v>
      </c>
      <c r="N49" s="79">
        <v>0</v>
      </c>
      <c r="O49" s="79">
        <v>0</v>
      </c>
    </row>
    <row r="50" spans="1:15" ht="16.5">
      <c r="A50" s="77"/>
      <c r="B50" s="78" t="s">
        <v>61</v>
      </c>
      <c r="C50" s="79">
        <v>24000</v>
      </c>
      <c r="D50" s="79">
        <f t="shared" si="0"/>
        <v>0</v>
      </c>
      <c r="E50" s="207" t="s">
        <v>108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</row>
    <row r="51" spans="1:15" ht="16.5">
      <c r="A51" s="77"/>
      <c r="B51" s="78" t="s">
        <v>82</v>
      </c>
      <c r="C51" s="79">
        <v>7775587</v>
      </c>
      <c r="D51" s="79">
        <f t="shared" si="0"/>
        <v>517952</v>
      </c>
      <c r="E51" s="207" t="s">
        <v>108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517952</v>
      </c>
    </row>
    <row r="52" spans="1:15" ht="16.5">
      <c r="A52" s="77"/>
      <c r="B52" s="78" t="s">
        <v>307</v>
      </c>
      <c r="C52" s="79">
        <v>0</v>
      </c>
      <c r="D52" s="79">
        <f t="shared" si="0"/>
        <v>6639660</v>
      </c>
      <c r="E52" s="207" t="s">
        <v>108</v>
      </c>
      <c r="F52" s="79">
        <v>0</v>
      </c>
      <c r="G52" s="79">
        <v>6639660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</row>
    <row r="53" spans="1:15" ht="16.5">
      <c r="A53" s="77"/>
      <c r="B53" s="78" t="s">
        <v>308</v>
      </c>
      <c r="C53" s="79">
        <v>987500</v>
      </c>
      <c r="D53" s="79">
        <f t="shared" si="0"/>
        <v>957690</v>
      </c>
      <c r="E53" s="79">
        <v>914500</v>
      </c>
      <c r="F53" s="79">
        <v>0</v>
      </c>
      <c r="G53" s="79">
        <v>0</v>
      </c>
      <c r="H53" s="79">
        <v>0</v>
      </c>
      <c r="I53" s="79">
        <v>0</v>
      </c>
      <c r="J53" s="79">
        <v>43190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</row>
    <row r="54" spans="1:15" ht="16.5">
      <c r="A54" s="77"/>
      <c r="B54" s="78" t="s">
        <v>356</v>
      </c>
      <c r="C54" s="207" t="s">
        <v>357</v>
      </c>
      <c r="D54" s="79">
        <f>SUM(G54)</f>
        <v>66000</v>
      </c>
      <c r="E54" s="207" t="s">
        <v>108</v>
      </c>
      <c r="F54" s="79">
        <v>0</v>
      </c>
      <c r="G54" s="80">
        <v>66000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</row>
    <row r="55" spans="1:15" ht="16.5">
      <c r="A55" s="77"/>
      <c r="B55" s="78" t="s">
        <v>309</v>
      </c>
      <c r="C55" s="80">
        <v>7928000</v>
      </c>
      <c r="D55" s="79">
        <f t="shared" si="0"/>
        <v>15826421</v>
      </c>
      <c r="E55" s="207" t="s">
        <v>108</v>
      </c>
      <c r="F55" s="80">
        <v>0</v>
      </c>
      <c r="G55" s="80">
        <v>449500</v>
      </c>
      <c r="H55" s="79">
        <v>0</v>
      </c>
      <c r="I55" s="79">
        <v>0</v>
      </c>
      <c r="J55" s="80">
        <v>15376921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</row>
    <row r="56" spans="1:15" ht="17.25" thickBot="1">
      <c r="A56" s="81"/>
      <c r="B56" s="82" t="s">
        <v>194</v>
      </c>
      <c r="C56" s="83">
        <f>SUM(C39:C55)</f>
        <v>37586357</v>
      </c>
      <c r="D56" s="83">
        <f>SUM(D39:D55)</f>
        <v>40874036.92</v>
      </c>
      <c r="E56" s="83">
        <f aca="true" t="shared" si="1" ref="E56:N56">SUM(E39:E55)</f>
        <v>7741712.299999999</v>
      </c>
      <c r="F56" s="83">
        <f t="shared" si="1"/>
        <v>139400</v>
      </c>
      <c r="G56" s="83">
        <f t="shared" si="1"/>
        <v>13611812.9</v>
      </c>
      <c r="H56" s="83">
        <f t="shared" si="1"/>
        <v>70000</v>
      </c>
      <c r="I56" s="83">
        <f t="shared" si="1"/>
        <v>20000</v>
      </c>
      <c r="J56" s="83">
        <f t="shared" si="1"/>
        <v>17701716.72</v>
      </c>
      <c r="K56" s="83">
        <f t="shared" si="1"/>
        <v>485864</v>
      </c>
      <c r="L56" s="83">
        <f t="shared" si="1"/>
        <v>585579</v>
      </c>
      <c r="M56" s="83">
        <f t="shared" si="1"/>
        <v>0</v>
      </c>
      <c r="N56" s="83">
        <f t="shared" si="1"/>
        <v>0</v>
      </c>
      <c r="O56" s="83">
        <f>SUM(O38:O55)</f>
        <v>517952</v>
      </c>
    </row>
    <row r="57" spans="1:15" ht="17.25" thickTop="1">
      <c r="A57" s="74" t="s">
        <v>354</v>
      </c>
      <c r="B57" s="186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</row>
    <row r="58" spans="1:15" ht="16.5">
      <c r="A58" s="77"/>
      <c r="B58" s="78" t="s">
        <v>310</v>
      </c>
      <c r="C58" s="79">
        <v>969900</v>
      </c>
      <c r="D58" s="79">
        <v>986063.26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1:15" ht="16.5">
      <c r="A59" s="77"/>
      <c r="B59" s="78" t="s">
        <v>311</v>
      </c>
      <c r="C59" s="79">
        <v>76320</v>
      </c>
      <c r="D59" s="79">
        <v>603407.2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1:15" ht="16.5">
      <c r="A60" s="77"/>
      <c r="B60" s="78" t="s">
        <v>312</v>
      </c>
      <c r="C60" s="79">
        <v>40000</v>
      </c>
      <c r="D60" s="79">
        <v>340445.63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1:15" ht="16.5">
      <c r="A61" s="77"/>
      <c r="B61" s="78" t="s">
        <v>314</v>
      </c>
      <c r="C61" s="79">
        <v>205700</v>
      </c>
      <c r="D61" s="79">
        <v>318599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1:15" ht="16.5">
      <c r="A62" s="77"/>
      <c r="B62" s="78" t="s">
        <v>315</v>
      </c>
      <c r="C62" s="79">
        <v>13436800</v>
      </c>
      <c r="D62" s="79">
        <v>16801618.36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1:15" ht="16.5">
      <c r="A63" s="77"/>
      <c r="B63" s="78" t="s">
        <v>316</v>
      </c>
      <c r="C63" s="79">
        <v>22857990</v>
      </c>
      <c r="D63" s="79">
        <v>13157859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1:15" ht="16.5">
      <c r="A64" s="84"/>
      <c r="B64" s="85" t="s">
        <v>317</v>
      </c>
      <c r="C64" s="80">
        <v>0</v>
      </c>
      <c r="D64" s="80">
        <v>8162213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pans="1:15" ht="17.25" thickBot="1">
      <c r="A65" s="86"/>
      <c r="B65" s="87" t="s">
        <v>318</v>
      </c>
      <c r="C65" s="83">
        <f>SUM(C58:C64)</f>
        <v>37586710</v>
      </c>
      <c r="D65" s="83">
        <f>SUM(D58:D64)</f>
        <v>40370205.45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ht="18" thickBot="1" thickTop="1">
      <c r="A66" s="88"/>
      <c r="B66" s="89" t="s">
        <v>319</v>
      </c>
      <c r="C66" s="90"/>
      <c r="D66" s="91">
        <f>D65-D56</f>
        <v>-503831.4699999988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1:15" ht="17.25" thickTop="1">
      <c r="A67" s="695" t="s">
        <v>1</v>
      </c>
      <c r="B67" s="695"/>
      <c r="C67" s="695"/>
      <c r="D67" s="695"/>
      <c r="E67" s="695"/>
      <c r="F67" s="695"/>
      <c r="G67" s="695"/>
      <c r="H67" s="695"/>
      <c r="I67" s="695"/>
      <c r="J67" s="695"/>
      <c r="K67" s="695"/>
      <c r="L67" s="695"/>
      <c r="M67" s="695"/>
      <c r="N67" s="695"/>
      <c r="O67" s="695"/>
    </row>
    <row r="68" spans="1:15" ht="16.5">
      <c r="A68" s="695" t="s">
        <v>320</v>
      </c>
      <c r="B68" s="695"/>
      <c r="C68" s="695"/>
      <c r="D68" s="695"/>
      <c r="E68" s="695"/>
      <c r="F68" s="695"/>
      <c r="G68" s="695"/>
      <c r="H68" s="695"/>
      <c r="I68" s="695"/>
      <c r="J68" s="695"/>
      <c r="K68" s="695"/>
      <c r="L68" s="695"/>
      <c r="M68" s="695"/>
      <c r="N68" s="695"/>
      <c r="O68" s="695"/>
    </row>
    <row r="69" spans="1:15" ht="16.5">
      <c r="A69" s="695" t="s">
        <v>355</v>
      </c>
      <c r="B69" s="695"/>
      <c r="C69" s="695"/>
      <c r="D69" s="695"/>
      <c r="E69" s="695"/>
      <c r="F69" s="695"/>
      <c r="G69" s="695"/>
      <c r="H69" s="695"/>
      <c r="I69" s="695"/>
      <c r="J69" s="695"/>
      <c r="K69" s="695"/>
      <c r="L69" s="695"/>
      <c r="M69" s="695"/>
      <c r="N69" s="695"/>
      <c r="O69" s="695"/>
    </row>
    <row r="70" spans="1:15" ht="48" customHeight="1">
      <c r="A70" s="696" t="s">
        <v>165</v>
      </c>
      <c r="B70" s="697"/>
      <c r="C70" s="73" t="s">
        <v>120</v>
      </c>
      <c r="D70" s="73" t="s">
        <v>194</v>
      </c>
      <c r="E70" s="73" t="s">
        <v>292</v>
      </c>
      <c r="F70" s="73" t="s">
        <v>293</v>
      </c>
      <c r="G70" s="73" t="s">
        <v>294</v>
      </c>
      <c r="H70" s="73" t="s">
        <v>295</v>
      </c>
      <c r="I70" s="73" t="s">
        <v>296</v>
      </c>
      <c r="J70" s="73" t="s">
        <v>297</v>
      </c>
      <c r="K70" s="73" t="s">
        <v>298</v>
      </c>
      <c r="L70" s="73" t="s">
        <v>299</v>
      </c>
      <c r="M70" s="188" t="s">
        <v>322</v>
      </c>
      <c r="N70" s="73" t="s">
        <v>301</v>
      </c>
      <c r="O70" s="73" t="s">
        <v>82</v>
      </c>
    </row>
    <row r="71" spans="1:15" ht="16.5">
      <c r="A71" s="74" t="s">
        <v>353</v>
      </c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1:15" ht="16.5">
      <c r="A72" s="77"/>
      <c r="B72" s="78" t="s">
        <v>11</v>
      </c>
      <c r="C72" s="79">
        <v>1966320</v>
      </c>
      <c r="D72" s="79">
        <f>SUM(E72:O72)</f>
        <v>1829766</v>
      </c>
      <c r="E72" s="79">
        <v>1829766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</row>
    <row r="73" spans="1:15" ht="16.5">
      <c r="A73" s="77"/>
      <c r="B73" s="78" t="s">
        <v>302</v>
      </c>
      <c r="C73" s="79">
        <v>5032630</v>
      </c>
      <c r="D73" s="79">
        <f>SUM(E73:J73)</f>
        <v>3341180</v>
      </c>
      <c r="E73" s="79">
        <v>2429514</v>
      </c>
      <c r="F73" s="79">
        <v>0</v>
      </c>
      <c r="G73" s="79">
        <v>4860</v>
      </c>
      <c r="H73" s="79">
        <v>0</v>
      </c>
      <c r="I73" s="79">
        <v>0</v>
      </c>
      <c r="J73" s="79">
        <v>906806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</row>
    <row r="74" spans="1:15" ht="16.5">
      <c r="A74" s="77"/>
      <c r="B74" s="78" t="s">
        <v>303</v>
      </c>
      <c r="C74" s="79">
        <v>0</v>
      </c>
      <c r="D74" s="79">
        <f>SUM(E74:O74)</f>
        <v>1008000</v>
      </c>
      <c r="E74" s="79"/>
      <c r="F74" s="79">
        <v>0</v>
      </c>
      <c r="G74" s="79">
        <v>1008000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</row>
    <row r="75" spans="1:15" ht="16.5">
      <c r="A75" s="77"/>
      <c r="B75" s="78" t="s">
        <v>25</v>
      </c>
      <c r="C75" s="79">
        <v>1685960</v>
      </c>
      <c r="D75" s="79">
        <f>SUM(E75:O75)</f>
        <v>1179336.75</v>
      </c>
      <c r="E75" s="79">
        <v>837462.5</v>
      </c>
      <c r="F75" s="79">
        <v>112400</v>
      </c>
      <c r="G75" s="79">
        <v>0</v>
      </c>
      <c r="H75" s="79">
        <v>0</v>
      </c>
      <c r="I75" s="79">
        <v>0</v>
      </c>
      <c r="J75" s="79">
        <v>229474.25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</row>
    <row r="76" spans="1:15" ht="16.5">
      <c r="A76" s="77"/>
      <c r="B76" s="78" t="s">
        <v>31</v>
      </c>
      <c r="C76" s="79">
        <v>5213450</v>
      </c>
      <c r="D76" s="79">
        <f aca="true" t="shared" si="2" ref="D76:D86">SUM(E76:O76)</f>
        <v>3058523.52</v>
      </c>
      <c r="E76" s="79">
        <v>1179487.05</v>
      </c>
      <c r="F76" s="79">
        <v>27000</v>
      </c>
      <c r="G76" s="79">
        <v>557543</v>
      </c>
      <c r="H76" s="79">
        <v>0</v>
      </c>
      <c r="I76" s="79">
        <v>0</v>
      </c>
      <c r="J76" s="79">
        <v>328050.47</v>
      </c>
      <c r="K76" s="79">
        <v>380864</v>
      </c>
      <c r="L76" s="79">
        <v>585579</v>
      </c>
      <c r="M76" s="79">
        <v>0</v>
      </c>
      <c r="N76" s="79">
        <v>0</v>
      </c>
      <c r="O76" s="79">
        <v>0</v>
      </c>
    </row>
    <row r="77" spans="1:15" ht="16.5">
      <c r="A77" s="77"/>
      <c r="B77" s="78" t="s">
        <v>304</v>
      </c>
      <c r="C77" s="79">
        <v>0</v>
      </c>
      <c r="D77" s="79">
        <f t="shared" si="2"/>
        <v>20000</v>
      </c>
      <c r="E77" s="79"/>
      <c r="F77" s="79">
        <v>0</v>
      </c>
      <c r="G77" s="79">
        <v>0</v>
      </c>
      <c r="H77" s="79">
        <v>0</v>
      </c>
      <c r="I77" s="79">
        <v>20000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</row>
    <row r="78" spans="1:15" ht="16.5">
      <c r="A78" s="77"/>
      <c r="B78" s="78" t="s">
        <v>37</v>
      </c>
      <c r="C78" s="79">
        <v>4035580</v>
      </c>
      <c r="D78" s="79">
        <f t="shared" si="2"/>
        <v>3188430.13</v>
      </c>
      <c r="E78" s="79">
        <v>312258.23</v>
      </c>
      <c r="F78" s="79">
        <v>0</v>
      </c>
      <c r="G78" s="79">
        <v>2058896.9</v>
      </c>
      <c r="H78" s="79">
        <v>0</v>
      </c>
      <c r="I78" s="79">
        <v>0</v>
      </c>
      <c r="J78" s="79">
        <v>817275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</row>
    <row r="79" spans="1:15" ht="16.5">
      <c r="A79" s="77"/>
      <c r="B79" s="78" t="s">
        <v>305</v>
      </c>
      <c r="C79" s="79">
        <v>0</v>
      </c>
      <c r="D79" s="79">
        <f t="shared" si="2"/>
        <v>323553</v>
      </c>
      <c r="E79" s="79"/>
      <c r="F79" s="79">
        <v>0</v>
      </c>
      <c r="G79" s="79">
        <v>323553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</row>
    <row r="80" spans="1:15" ht="16.5">
      <c r="A80" s="77"/>
      <c r="B80" s="78" t="s">
        <v>46</v>
      </c>
      <c r="C80" s="79">
        <v>277330</v>
      </c>
      <c r="D80" s="79">
        <f t="shared" si="2"/>
        <v>183724.52</v>
      </c>
      <c r="E80" s="79">
        <v>183724.52</v>
      </c>
      <c r="F80" s="79"/>
      <c r="G80" s="79"/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</row>
    <row r="81" spans="1:15" ht="16.5">
      <c r="A81" s="77"/>
      <c r="B81" s="78" t="s">
        <v>51</v>
      </c>
      <c r="C81" s="79">
        <v>2660000</v>
      </c>
      <c r="D81" s="79">
        <f t="shared" si="2"/>
        <v>2628800</v>
      </c>
      <c r="E81" s="79">
        <v>55000</v>
      </c>
      <c r="F81" s="79"/>
      <c r="G81" s="79">
        <v>2503800</v>
      </c>
      <c r="H81" s="79">
        <v>70000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</row>
    <row r="82" spans="1:15" ht="16.5">
      <c r="A82" s="77"/>
      <c r="B82" s="78" t="s">
        <v>306</v>
      </c>
      <c r="C82" s="79">
        <v>0</v>
      </c>
      <c r="D82" s="79">
        <f t="shared" si="2"/>
        <v>105000</v>
      </c>
      <c r="E82" s="207" t="s">
        <v>108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105000</v>
      </c>
      <c r="L82" s="79">
        <v>0</v>
      </c>
      <c r="M82" s="79">
        <v>0</v>
      </c>
      <c r="N82" s="79">
        <v>0</v>
      </c>
      <c r="O82" s="79">
        <v>0</v>
      </c>
    </row>
    <row r="83" spans="1:15" ht="16.5">
      <c r="A83" s="77"/>
      <c r="B83" s="78" t="s">
        <v>61</v>
      </c>
      <c r="C83" s="79">
        <v>24000</v>
      </c>
      <c r="D83" s="79">
        <f t="shared" si="2"/>
        <v>0</v>
      </c>
      <c r="E83" s="207" t="s">
        <v>108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</row>
    <row r="84" spans="1:15" ht="16.5">
      <c r="A84" s="77"/>
      <c r="B84" s="78" t="s">
        <v>82</v>
      </c>
      <c r="C84" s="79">
        <v>7775587</v>
      </c>
      <c r="D84" s="79">
        <f t="shared" si="2"/>
        <v>517952</v>
      </c>
      <c r="E84" s="207" t="s">
        <v>108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  <c r="N84" s="79">
        <v>0</v>
      </c>
      <c r="O84" s="79">
        <v>517952</v>
      </c>
    </row>
    <row r="85" spans="1:15" ht="16.5">
      <c r="A85" s="77"/>
      <c r="B85" s="78" t="s">
        <v>307</v>
      </c>
      <c r="C85" s="79">
        <v>0</v>
      </c>
      <c r="D85" s="79">
        <f t="shared" si="2"/>
        <v>6639660</v>
      </c>
      <c r="E85" s="207" t="s">
        <v>108</v>
      </c>
      <c r="F85" s="79">
        <v>0</v>
      </c>
      <c r="G85" s="79">
        <v>6639660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  <c r="N85" s="79">
        <v>0</v>
      </c>
      <c r="O85" s="79">
        <v>0</v>
      </c>
    </row>
    <row r="86" spans="1:15" ht="16.5">
      <c r="A86" s="77"/>
      <c r="B86" s="78" t="s">
        <v>308</v>
      </c>
      <c r="C86" s="79">
        <v>987500</v>
      </c>
      <c r="D86" s="79">
        <f t="shared" si="2"/>
        <v>957690</v>
      </c>
      <c r="E86" s="79">
        <v>914500</v>
      </c>
      <c r="F86" s="79">
        <v>0</v>
      </c>
      <c r="G86" s="79">
        <v>0</v>
      </c>
      <c r="H86" s="79">
        <v>0</v>
      </c>
      <c r="I86" s="79">
        <v>0</v>
      </c>
      <c r="J86" s="79">
        <v>43190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</row>
    <row r="87" spans="1:15" ht="16.5">
      <c r="A87" s="77"/>
      <c r="B87" s="78" t="s">
        <v>356</v>
      </c>
      <c r="C87" s="207" t="s">
        <v>357</v>
      </c>
      <c r="D87" s="79">
        <f>SUM(G87)</f>
        <v>66000</v>
      </c>
      <c r="E87" s="207" t="s">
        <v>108</v>
      </c>
      <c r="F87" s="79">
        <v>0</v>
      </c>
      <c r="G87" s="80">
        <v>66000</v>
      </c>
      <c r="H87" s="79">
        <v>0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</row>
    <row r="88" spans="1:15" ht="16.5">
      <c r="A88" s="77"/>
      <c r="B88" s="78" t="s">
        <v>309</v>
      </c>
      <c r="C88" s="80">
        <v>7928000</v>
      </c>
      <c r="D88" s="79">
        <f>SUM(E88:O88)</f>
        <v>10714301</v>
      </c>
      <c r="E88" s="207" t="s">
        <v>108</v>
      </c>
      <c r="F88" s="80">
        <v>0</v>
      </c>
      <c r="G88" s="80">
        <v>449500</v>
      </c>
      <c r="H88" s="79">
        <v>0</v>
      </c>
      <c r="I88" s="79">
        <v>0</v>
      </c>
      <c r="J88" s="80">
        <v>10264801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</row>
    <row r="89" spans="1:15" ht="17.25" thickBot="1">
      <c r="A89" s="81"/>
      <c r="B89" s="82" t="s">
        <v>194</v>
      </c>
      <c r="C89" s="83">
        <f aca="true" t="shared" si="3" ref="C89:N89">SUM(C72:C88)</f>
        <v>37586357</v>
      </c>
      <c r="D89" s="83">
        <f t="shared" si="3"/>
        <v>35761916.92</v>
      </c>
      <c r="E89" s="83">
        <f t="shared" si="3"/>
        <v>7741712.299999999</v>
      </c>
      <c r="F89" s="83">
        <f t="shared" si="3"/>
        <v>139400</v>
      </c>
      <c r="G89" s="83">
        <f t="shared" si="3"/>
        <v>13611812.9</v>
      </c>
      <c r="H89" s="83">
        <f t="shared" si="3"/>
        <v>70000</v>
      </c>
      <c r="I89" s="83">
        <f t="shared" si="3"/>
        <v>20000</v>
      </c>
      <c r="J89" s="83">
        <f t="shared" si="3"/>
        <v>12589596.719999999</v>
      </c>
      <c r="K89" s="83">
        <f t="shared" si="3"/>
        <v>485864</v>
      </c>
      <c r="L89" s="83">
        <f t="shared" si="3"/>
        <v>585579</v>
      </c>
      <c r="M89" s="83">
        <f t="shared" si="3"/>
        <v>0</v>
      </c>
      <c r="N89" s="83">
        <f t="shared" si="3"/>
        <v>0</v>
      </c>
      <c r="O89" s="83">
        <f>SUM(O71:O88)</f>
        <v>517952</v>
      </c>
    </row>
    <row r="90" spans="1:15" ht="17.25" thickTop="1">
      <c r="A90" s="74" t="s">
        <v>354</v>
      </c>
      <c r="B90" s="186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</row>
    <row r="91" spans="1:15" ht="16.5">
      <c r="A91" s="77"/>
      <c r="B91" s="78" t="s">
        <v>310</v>
      </c>
      <c r="C91" s="79">
        <v>969900</v>
      </c>
      <c r="D91" s="79">
        <v>986063.26</v>
      </c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1:15" ht="16.5">
      <c r="A92" s="77"/>
      <c r="B92" s="78" t="s">
        <v>311</v>
      </c>
      <c r="C92" s="79">
        <v>76320</v>
      </c>
      <c r="D92" s="79">
        <v>603407.2</v>
      </c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1:15" ht="16.5">
      <c r="A93" s="77"/>
      <c r="B93" s="78" t="s">
        <v>312</v>
      </c>
      <c r="C93" s="79">
        <v>40000</v>
      </c>
      <c r="D93" s="79">
        <v>340445.63</v>
      </c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1:15" ht="16.5">
      <c r="A94" s="77"/>
      <c r="B94" s="78" t="s">
        <v>314</v>
      </c>
      <c r="C94" s="79">
        <v>205700</v>
      </c>
      <c r="D94" s="79">
        <v>318599</v>
      </c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1:15" ht="16.5">
      <c r="A95" s="77"/>
      <c r="B95" s="78" t="s">
        <v>315</v>
      </c>
      <c r="C95" s="79">
        <v>13436800</v>
      </c>
      <c r="D95" s="79">
        <v>16801618.36</v>
      </c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1:15" ht="16.5">
      <c r="A96" s="77"/>
      <c r="B96" s="78" t="s">
        <v>316</v>
      </c>
      <c r="C96" s="79">
        <v>22857990</v>
      </c>
      <c r="D96" s="79">
        <v>13157859</v>
      </c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1:15" ht="16.5">
      <c r="A97" s="84"/>
      <c r="B97" s="85" t="s">
        <v>317</v>
      </c>
      <c r="C97" s="80">
        <v>0</v>
      </c>
      <c r="D97" s="80">
        <v>8162213</v>
      </c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pans="1:15" ht="17.25" thickBot="1">
      <c r="A98" s="86"/>
      <c r="B98" s="87" t="s">
        <v>318</v>
      </c>
      <c r="C98" s="83">
        <f>SUM(C91:C97)</f>
        <v>37586710</v>
      </c>
      <c r="D98" s="83">
        <f>SUM(D91:D97)</f>
        <v>40370205.45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</row>
    <row r="99" spans="1:15" ht="18" thickBot="1" thickTop="1">
      <c r="A99" s="88"/>
      <c r="B99" s="89" t="s">
        <v>319</v>
      </c>
      <c r="C99" s="90"/>
      <c r="D99" s="91">
        <f>D98-D89</f>
        <v>4608288.530000001</v>
      </c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1:15" ht="17.25" thickTop="1">
      <c r="A100" s="695" t="s">
        <v>1</v>
      </c>
      <c r="B100" s="695"/>
      <c r="C100" s="695"/>
      <c r="D100" s="695"/>
      <c r="E100" s="695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</row>
    <row r="101" spans="1:15" ht="16.5">
      <c r="A101" s="695" t="s">
        <v>290</v>
      </c>
      <c r="B101" s="695"/>
      <c r="C101" s="695"/>
      <c r="D101" s="695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</row>
    <row r="102" spans="1:15" ht="16.5">
      <c r="A102" s="695" t="s">
        <v>355</v>
      </c>
      <c r="B102" s="695"/>
      <c r="C102" s="695"/>
      <c r="D102" s="695"/>
      <c r="E102" s="695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</row>
    <row r="103" spans="1:15" ht="49.5">
      <c r="A103" s="696" t="s">
        <v>165</v>
      </c>
      <c r="B103" s="697"/>
      <c r="C103" s="73" t="s">
        <v>120</v>
      </c>
      <c r="D103" s="73" t="s">
        <v>194</v>
      </c>
      <c r="E103" s="73" t="s">
        <v>292</v>
      </c>
      <c r="F103" s="73" t="s">
        <v>293</v>
      </c>
      <c r="G103" s="73" t="s">
        <v>294</v>
      </c>
      <c r="H103" s="73" t="s">
        <v>295</v>
      </c>
      <c r="I103" s="73" t="s">
        <v>296</v>
      </c>
      <c r="J103" s="73" t="s">
        <v>297</v>
      </c>
      <c r="K103" s="73" t="s">
        <v>298</v>
      </c>
      <c r="L103" s="73" t="s">
        <v>299</v>
      </c>
      <c r="M103" s="188" t="s">
        <v>322</v>
      </c>
      <c r="N103" s="73" t="s">
        <v>301</v>
      </c>
      <c r="O103" s="73" t="s">
        <v>82</v>
      </c>
    </row>
    <row r="104" spans="1:15" ht="16.5">
      <c r="A104" s="74" t="s">
        <v>353</v>
      </c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1:15" ht="16.5">
      <c r="A105" s="77"/>
      <c r="B105" s="78" t="s">
        <v>11</v>
      </c>
      <c r="C105" s="79">
        <v>1966320</v>
      </c>
      <c r="D105" s="79">
        <f>SUM(E105:O105)</f>
        <v>1829766</v>
      </c>
      <c r="E105" s="79">
        <v>1829766</v>
      </c>
      <c r="F105" s="79">
        <v>0</v>
      </c>
      <c r="G105" s="79">
        <v>0</v>
      </c>
      <c r="H105" s="79">
        <v>0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</row>
    <row r="106" spans="1:15" ht="16.5">
      <c r="A106" s="77"/>
      <c r="B106" s="78" t="s">
        <v>302</v>
      </c>
      <c r="C106" s="79">
        <v>5032630</v>
      </c>
      <c r="D106" s="79">
        <f>SUM(E106:J106)</f>
        <v>3341180</v>
      </c>
      <c r="E106" s="79">
        <v>2429514</v>
      </c>
      <c r="F106" s="79">
        <v>0</v>
      </c>
      <c r="G106" s="79">
        <v>4860</v>
      </c>
      <c r="H106" s="79">
        <v>0</v>
      </c>
      <c r="I106" s="79">
        <v>0</v>
      </c>
      <c r="J106" s="79">
        <v>906806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</row>
    <row r="107" spans="1:15" ht="16.5">
      <c r="A107" s="77"/>
      <c r="B107" s="78" t="s">
        <v>303</v>
      </c>
      <c r="C107" s="79">
        <v>0</v>
      </c>
      <c r="D107" s="79">
        <f>SUM(E107:O107)</f>
        <v>1008000</v>
      </c>
      <c r="E107" s="79"/>
      <c r="F107" s="79">
        <v>0</v>
      </c>
      <c r="G107" s="79">
        <v>1008000</v>
      </c>
      <c r="H107" s="79">
        <v>0</v>
      </c>
      <c r="I107" s="79">
        <v>0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</row>
    <row r="108" spans="1:15" ht="16.5">
      <c r="A108" s="77"/>
      <c r="B108" s="78" t="s">
        <v>25</v>
      </c>
      <c r="C108" s="79">
        <v>1685960</v>
      </c>
      <c r="D108" s="79">
        <f>SUM(E108:O108)</f>
        <v>1179336.75</v>
      </c>
      <c r="E108" s="79">
        <v>837462.5</v>
      </c>
      <c r="F108" s="79">
        <v>112400</v>
      </c>
      <c r="G108" s="79">
        <v>0</v>
      </c>
      <c r="H108" s="79">
        <v>0</v>
      </c>
      <c r="I108" s="79">
        <v>0</v>
      </c>
      <c r="J108" s="79">
        <v>229474.25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</row>
    <row r="109" spans="1:15" ht="16.5">
      <c r="A109" s="77"/>
      <c r="B109" s="78" t="s">
        <v>31</v>
      </c>
      <c r="C109" s="79">
        <v>5213450</v>
      </c>
      <c r="D109" s="79">
        <f aca="true" t="shared" si="4" ref="D109:D119">SUM(E109:O109)</f>
        <v>3058523.52</v>
      </c>
      <c r="E109" s="79">
        <v>1179487.05</v>
      </c>
      <c r="F109" s="79">
        <v>27000</v>
      </c>
      <c r="G109" s="79">
        <v>557543</v>
      </c>
      <c r="H109" s="79">
        <v>0</v>
      </c>
      <c r="I109" s="79">
        <v>0</v>
      </c>
      <c r="J109" s="79">
        <v>328050.47</v>
      </c>
      <c r="K109" s="79">
        <v>380864</v>
      </c>
      <c r="L109" s="79">
        <v>585579</v>
      </c>
      <c r="M109" s="79">
        <v>0</v>
      </c>
      <c r="N109" s="79">
        <v>0</v>
      </c>
      <c r="O109" s="79">
        <v>0</v>
      </c>
    </row>
    <row r="110" spans="1:15" ht="16.5">
      <c r="A110" s="77"/>
      <c r="B110" s="78" t="s">
        <v>304</v>
      </c>
      <c r="C110" s="79">
        <v>0</v>
      </c>
      <c r="D110" s="79">
        <f t="shared" si="4"/>
        <v>20000</v>
      </c>
      <c r="E110" s="79"/>
      <c r="F110" s="79">
        <v>0</v>
      </c>
      <c r="G110" s="79">
        <v>0</v>
      </c>
      <c r="H110" s="79">
        <v>0</v>
      </c>
      <c r="I110" s="79">
        <v>20000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</row>
    <row r="111" spans="1:15" ht="16.5">
      <c r="A111" s="77"/>
      <c r="B111" s="78" t="s">
        <v>37</v>
      </c>
      <c r="C111" s="79">
        <v>4035580</v>
      </c>
      <c r="D111" s="79">
        <f t="shared" si="4"/>
        <v>3188430.13</v>
      </c>
      <c r="E111" s="79">
        <v>312258.23</v>
      </c>
      <c r="F111" s="79">
        <v>0</v>
      </c>
      <c r="G111" s="79">
        <v>2058896.9</v>
      </c>
      <c r="H111" s="79">
        <v>0</v>
      </c>
      <c r="I111" s="79">
        <v>0</v>
      </c>
      <c r="J111" s="79">
        <v>817275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</row>
    <row r="112" spans="1:15" ht="16.5">
      <c r="A112" s="77"/>
      <c r="B112" s="78" t="s">
        <v>305</v>
      </c>
      <c r="C112" s="79">
        <v>0</v>
      </c>
      <c r="D112" s="79">
        <f t="shared" si="4"/>
        <v>323553</v>
      </c>
      <c r="E112" s="79"/>
      <c r="F112" s="79">
        <v>0</v>
      </c>
      <c r="G112" s="79">
        <v>323553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</row>
    <row r="113" spans="1:15" ht="16.5">
      <c r="A113" s="77"/>
      <c r="B113" s="78" t="s">
        <v>46</v>
      </c>
      <c r="C113" s="79">
        <v>277330</v>
      </c>
      <c r="D113" s="79">
        <f t="shared" si="4"/>
        <v>183724.52</v>
      </c>
      <c r="E113" s="79">
        <v>183724.52</v>
      </c>
      <c r="F113" s="79"/>
      <c r="G113" s="79"/>
      <c r="H113" s="79">
        <v>0</v>
      </c>
      <c r="I113" s="79">
        <v>0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</row>
    <row r="114" spans="1:15" ht="16.5">
      <c r="A114" s="77"/>
      <c r="B114" s="78" t="s">
        <v>51</v>
      </c>
      <c r="C114" s="79">
        <v>2660000</v>
      </c>
      <c r="D114" s="79">
        <f t="shared" si="4"/>
        <v>2628800</v>
      </c>
      <c r="E114" s="79">
        <v>55000</v>
      </c>
      <c r="F114" s="79"/>
      <c r="G114" s="79">
        <v>2503800</v>
      </c>
      <c r="H114" s="79">
        <v>70000</v>
      </c>
      <c r="I114" s="79">
        <v>0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</row>
    <row r="115" spans="1:15" ht="16.5">
      <c r="A115" s="77"/>
      <c r="B115" s="78" t="s">
        <v>306</v>
      </c>
      <c r="C115" s="79">
        <v>0</v>
      </c>
      <c r="D115" s="79">
        <f t="shared" si="4"/>
        <v>105000</v>
      </c>
      <c r="E115" s="207" t="s">
        <v>108</v>
      </c>
      <c r="F115" s="79"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105000</v>
      </c>
      <c r="L115" s="79">
        <v>0</v>
      </c>
      <c r="M115" s="79">
        <v>0</v>
      </c>
      <c r="N115" s="79">
        <v>0</v>
      </c>
      <c r="O115" s="79">
        <v>0</v>
      </c>
    </row>
    <row r="116" spans="1:15" ht="16.5">
      <c r="A116" s="77"/>
      <c r="B116" s="78" t="s">
        <v>61</v>
      </c>
      <c r="C116" s="79">
        <v>24000</v>
      </c>
      <c r="D116" s="79">
        <f t="shared" si="4"/>
        <v>0</v>
      </c>
      <c r="E116" s="207" t="s">
        <v>108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</row>
    <row r="117" spans="1:15" ht="16.5">
      <c r="A117" s="77"/>
      <c r="B117" s="78" t="s">
        <v>82</v>
      </c>
      <c r="C117" s="79">
        <v>7775587</v>
      </c>
      <c r="D117" s="79">
        <f t="shared" si="4"/>
        <v>517952</v>
      </c>
      <c r="E117" s="207" t="s">
        <v>108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517952</v>
      </c>
    </row>
    <row r="118" spans="1:15" ht="16.5">
      <c r="A118" s="77"/>
      <c r="B118" s="78" t="s">
        <v>307</v>
      </c>
      <c r="C118" s="79">
        <v>0</v>
      </c>
      <c r="D118" s="79">
        <f t="shared" si="4"/>
        <v>6639660</v>
      </c>
      <c r="E118" s="207" t="s">
        <v>108</v>
      </c>
      <c r="F118" s="79">
        <v>0</v>
      </c>
      <c r="G118" s="79">
        <v>6639660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</row>
    <row r="119" spans="1:15" ht="16.5">
      <c r="A119" s="77"/>
      <c r="B119" s="78" t="s">
        <v>308</v>
      </c>
      <c r="C119" s="79">
        <v>987500</v>
      </c>
      <c r="D119" s="79">
        <f t="shared" si="4"/>
        <v>957690</v>
      </c>
      <c r="E119" s="79">
        <v>914500</v>
      </c>
      <c r="F119" s="79">
        <v>0</v>
      </c>
      <c r="G119" s="79">
        <v>0</v>
      </c>
      <c r="H119" s="79">
        <v>0</v>
      </c>
      <c r="I119" s="79">
        <v>0</v>
      </c>
      <c r="J119" s="79">
        <v>43190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</row>
    <row r="120" spans="1:15" ht="16.5">
      <c r="A120" s="77"/>
      <c r="B120" s="78" t="s">
        <v>356</v>
      </c>
      <c r="C120" s="207" t="s">
        <v>357</v>
      </c>
      <c r="D120" s="79">
        <f>SUM(G120)</f>
        <v>66000</v>
      </c>
      <c r="E120" s="207" t="s">
        <v>108</v>
      </c>
      <c r="F120" s="79">
        <v>0</v>
      </c>
      <c r="G120" s="80">
        <v>66000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</row>
    <row r="121" spans="1:15" ht="16.5">
      <c r="A121" s="77"/>
      <c r="B121" s="78" t="s">
        <v>309</v>
      </c>
      <c r="C121" s="80">
        <v>7928000</v>
      </c>
      <c r="D121" s="79">
        <v>7090500</v>
      </c>
      <c r="E121" s="207" t="s">
        <v>108</v>
      </c>
      <c r="F121" s="80">
        <v>0</v>
      </c>
      <c r="G121" s="80">
        <v>449500</v>
      </c>
      <c r="H121" s="79">
        <v>0</v>
      </c>
      <c r="I121" s="79">
        <v>0</v>
      </c>
      <c r="J121" s="80">
        <v>10264801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</row>
    <row r="122" spans="1:15" ht="17.25" thickBot="1">
      <c r="A122" s="81"/>
      <c r="B122" s="82" t="s">
        <v>194</v>
      </c>
      <c r="C122" s="83">
        <f aca="true" t="shared" si="5" ref="C122:N122">SUM(C105:C121)</f>
        <v>37586357</v>
      </c>
      <c r="D122" s="83">
        <f t="shared" si="5"/>
        <v>32138115.919999998</v>
      </c>
      <c r="E122" s="83">
        <f t="shared" si="5"/>
        <v>7741712.299999999</v>
      </c>
      <c r="F122" s="83">
        <f t="shared" si="5"/>
        <v>139400</v>
      </c>
      <c r="G122" s="83">
        <f t="shared" si="5"/>
        <v>13611812.9</v>
      </c>
      <c r="H122" s="83">
        <f t="shared" si="5"/>
        <v>70000</v>
      </c>
      <c r="I122" s="83">
        <f t="shared" si="5"/>
        <v>20000</v>
      </c>
      <c r="J122" s="83">
        <f t="shared" si="5"/>
        <v>12589596.719999999</v>
      </c>
      <c r="K122" s="83">
        <f t="shared" si="5"/>
        <v>485864</v>
      </c>
      <c r="L122" s="83">
        <f t="shared" si="5"/>
        <v>585579</v>
      </c>
      <c r="M122" s="83">
        <f t="shared" si="5"/>
        <v>0</v>
      </c>
      <c r="N122" s="83">
        <f t="shared" si="5"/>
        <v>0</v>
      </c>
      <c r="O122" s="83">
        <f>SUM(O104:O121)</f>
        <v>517952</v>
      </c>
    </row>
    <row r="123" spans="1:15" ht="17.25" thickTop="1">
      <c r="A123" s="74" t="s">
        <v>354</v>
      </c>
      <c r="B123" s="186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</row>
    <row r="124" spans="1:15" ht="16.5">
      <c r="A124" s="77"/>
      <c r="B124" s="78" t="s">
        <v>310</v>
      </c>
      <c r="C124" s="79">
        <v>969900</v>
      </c>
      <c r="D124" s="79">
        <v>986063.26</v>
      </c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</row>
    <row r="125" spans="1:15" ht="16.5">
      <c r="A125" s="77"/>
      <c r="B125" s="78" t="s">
        <v>311</v>
      </c>
      <c r="C125" s="79">
        <v>76320</v>
      </c>
      <c r="D125" s="79">
        <v>603407.2</v>
      </c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</row>
    <row r="126" spans="1:15" ht="16.5">
      <c r="A126" s="77"/>
      <c r="B126" s="78" t="s">
        <v>312</v>
      </c>
      <c r="C126" s="79">
        <v>40000</v>
      </c>
      <c r="D126" s="79">
        <v>340445.63</v>
      </c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</row>
    <row r="127" spans="1:15" ht="16.5">
      <c r="A127" s="77"/>
      <c r="B127" s="78" t="s">
        <v>314</v>
      </c>
      <c r="C127" s="79">
        <v>205700</v>
      </c>
      <c r="D127" s="79">
        <v>318599</v>
      </c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</row>
    <row r="128" spans="1:15" ht="16.5">
      <c r="A128" s="77"/>
      <c r="B128" s="78" t="s">
        <v>315</v>
      </c>
      <c r="C128" s="79">
        <v>13436800</v>
      </c>
      <c r="D128" s="79">
        <v>16801618.36</v>
      </c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</row>
    <row r="129" spans="1:15" ht="16.5">
      <c r="A129" s="77"/>
      <c r="B129" s="78" t="s">
        <v>316</v>
      </c>
      <c r="C129" s="79">
        <v>22857990</v>
      </c>
      <c r="D129" s="79">
        <v>13157859</v>
      </c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</row>
    <row r="130" spans="1:15" ht="16.5">
      <c r="A130" s="84"/>
      <c r="B130" s="85" t="s">
        <v>317</v>
      </c>
      <c r="C130" s="80">
        <v>0</v>
      </c>
      <c r="D130" s="80">
        <v>8162213</v>
      </c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</row>
    <row r="131" spans="1:15" ht="17.25" thickBot="1">
      <c r="A131" s="86"/>
      <c r="B131" s="87" t="s">
        <v>318</v>
      </c>
      <c r="C131" s="83">
        <f>SUM(C124:C130)</f>
        <v>37586710</v>
      </c>
      <c r="D131" s="83">
        <f>SUM(D124:D130)</f>
        <v>40370205.45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</row>
    <row r="132" spans="1:15" ht="18" thickBot="1" thickTop="1">
      <c r="A132" s="88"/>
      <c r="B132" s="89" t="s">
        <v>319</v>
      </c>
      <c r="C132" s="90"/>
      <c r="D132" s="91">
        <f>D131-D122</f>
        <v>8232089.530000005</v>
      </c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ht="15" thickTop="1"/>
  </sheetData>
  <sheetProtection/>
  <mergeCells count="16">
    <mergeCell ref="A100:O100"/>
    <mergeCell ref="A101:O101"/>
    <mergeCell ref="A102:O102"/>
    <mergeCell ref="A103:B103"/>
    <mergeCell ref="A1:O1"/>
    <mergeCell ref="A2:O2"/>
    <mergeCell ref="A3:O3"/>
    <mergeCell ref="A4:B4"/>
    <mergeCell ref="A34:O34"/>
    <mergeCell ref="A35:O35"/>
    <mergeCell ref="A36:O36"/>
    <mergeCell ref="A37:B37"/>
    <mergeCell ref="A67:O67"/>
    <mergeCell ref="A68:O68"/>
    <mergeCell ref="A69:O69"/>
    <mergeCell ref="A70:B7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SheetLayoutView="100" zoomScalePageLayoutView="0" workbookViewId="0" topLeftCell="A22">
      <selection activeCell="E31" sqref="E31"/>
    </sheetView>
  </sheetViews>
  <sheetFormatPr defaultColWidth="9.140625" defaultRowHeight="24.75" customHeight="1"/>
  <cols>
    <col min="1" max="1" width="2.7109375" style="94" customWidth="1"/>
    <col min="2" max="2" width="23.7109375" style="94" customWidth="1"/>
    <col min="3" max="5" width="10.8515625" style="94" customWidth="1"/>
    <col min="6" max="6" width="6.140625" style="94" customWidth="1"/>
    <col min="7" max="7" width="10.8515625" style="94" customWidth="1"/>
    <col min="8" max="8" width="8.421875" style="94" customWidth="1"/>
    <col min="9" max="9" width="6.421875" style="94" customWidth="1"/>
    <col min="10" max="10" width="11.28125" style="94" customWidth="1"/>
    <col min="11" max="11" width="10.8515625" style="94" customWidth="1"/>
    <col min="12" max="12" width="10.28125" style="94" customWidth="1"/>
    <col min="13" max="13" width="7.28125" style="94" customWidth="1"/>
    <col min="14" max="14" width="6.7109375" style="94" customWidth="1"/>
    <col min="15" max="15" width="9.57421875" style="94" customWidth="1"/>
    <col min="16" max="16384" width="9.140625" style="94" customWidth="1"/>
  </cols>
  <sheetData>
    <row r="1" spans="1:15" ht="24.75" customHeight="1">
      <c r="A1" s="698" t="s">
        <v>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15" ht="24.75" customHeight="1">
      <c r="A2" s="698" t="s">
        <v>320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1:15" ht="24.75" customHeight="1">
      <c r="A3" s="699" t="s">
        <v>291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</row>
    <row r="4" spans="1:15" ht="57.75" customHeight="1">
      <c r="A4" s="700" t="s">
        <v>165</v>
      </c>
      <c r="B4" s="701"/>
      <c r="C4" s="167" t="s">
        <v>120</v>
      </c>
      <c r="D4" s="167" t="s">
        <v>194</v>
      </c>
      <c r="E4" s="167" t="s">
        <v>292</v>
      </c>
      <c r="F4" s="167" t="s">
        <v>293</v>
      </c>
      <c r="G4" s="167" t="s">
        <v>294</v>
      </c>
      <c r="H4" s="167" t="s">
        <v>295</v>
      </c>
      <c r="I4" s="167" t="s">
        <v>296</v>
      </c>
      <c r="J4" s="167" t="s">
        <v>297</v>
      </c>
      <c r="K4" s="167" t="s">
        <v>298</v>
      </c>
      <c r="L4" s="167" t="s">
        <v>299</v>
      </c>
      <c r="M4" s="167" t="s">
        <v>300</v>
      </c>
      <c r="N4" s="167" t="s">
        <v>301</v>
      </c>
      <c r="O4" s="167" t="s">
        <v>82</v>
      </c>
    </row>
    <row r="5" spans="1:15" ht="24.75" customHeight="1">
      <c r="A5" s="168" t="s">
        <v>351</v>
      </c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24.75" customHeight="1">
      <c r="A6" s="171"/>
      <c r="B6" s="172" t="s">
        <v>11</v>
      </c>
      <c r="C6" s="173">
        <v>2096385</v>
      </c>
      <c r="D6" s="173">
        <v>2079521</v>
      </c>
      <c r="E6" s="173">
        <v>2079521</v>
      </c>
      <c r="F6" s="173">
        <v>0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0</v>
      </c>
      <c r="N6" s="173">
        <v>0</v>
      </c>
      <c r="O6" s="173">
        <v>0</v>
      </c>
    </row>
    <row r="7" spans="1:15" ht="24.75" customHeight="1">
      <c r="A7" s="171"/>
      <c r="B7" s="172" t="s">
        <v>302</v>
      </c>
      <c r="C7" s="173">
        <v>5314841</v>
      </c>
      <c r="D7" s="173">
        <v>3717026</v>
      </c>
      <c r="E7" s="173">
        <v>2646341</v>
      </c>
      <c r="F7" s="173">
        <v>0</v>
      </c>
      <c r="G7" s="173">
        <v>85535</v>
      </c>
      <c r="H7" s="173">
        <v>0</v>
      </c>
      <c r="I7" s="173">
        <v>0</v>
      </c>
      <c r="J7" s="173">
        <v>985150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</row>
    <row r="8" spans="1:15" ht="24.75" customHeight="1">
      <c r="A8" s="171"/>
      <c r="B8" s="172" t="s">
        <v>303</v>
      </c>
      <c r="C8" s="173">
        <v>0</v>
      </c>
      <c r="D8" s="173">
        <v>809585</v>
      </c>
      <c r="E8" s="173">
        <v>0</v>
      </c>
      <c r="F8" s="173">
        <v>0</v>
      </c>
      <c r="G8" s="173">
        <v>809585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</row>
    <row r="9" spans="1:15" ht="24.75" customHeight="1">
      <c r="A9" s="171"/>
      <c r="B9" s="172" t="s">
        <v>25</v>
      </c>
      <c r="C9" s="173">
        <v>681100</v>
      </c>
      <c r="D9" s="173">
        <v>531727.64</v>
      </c>
      <c r="E9" s="173">
        <v>448053.69</v>
      </c>
      <c r="F9" s="173">
        <v>0</v>
      </c>
      <c r="G9" s="173">
        <v>0</v>
      </c>
      <c r="H9" s="173">
        <v>0</v>
      </c>
      <c r="I9" s="173">
        <v>0</v>
      </c>
      <c r="J9" s="173">
        <v>83673.95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</row>
    <row r="10" spans="1:15" ht="24.75" customHeight="1">
      <c r="A10" s="171"/>
      <c r="B10" s="172" t="s">
        <v>31</v>
      </c>
      <c r="C10" s="173">
        <v>3705339</v>
      </c>
      <c r="D10" s="173">
        <v>2367243.13</v>
      </c>
      <c r="E10" s="173">
        <v>1099648.34</v>
      </c>
      <c r="F10" s="173">
        <v>0</v>
      </c>
      <c r="G10" s="173">
        <v>76210</v>
      </c>
      <c r="H10" s="173">
        <v>0</v>
      </c>
      <c r="I10" s="173">
        <v>0</v>
      </c>
      <c r="J10" s="173">
        <v>313405.04</v>
      </c>
      <c r="K10" s="173">
        <v>258931</v>
      </c>
      <c r="L10" s="173">
        <v>619048.75</v>
      </c>
      <c r="M10" s="173">
        <v>0</v>
      </c>
      <c r="N10" s="173">
        <v>0</v>
      </c>
      <c r="O10" s="173">
        <v>0</v>
      </c>
    </row>
    <row r="11" spans="1:15" ht="24.75" customHeight="1">
      <c r="A11" s="171"/>
      <c r="B11" s="172" t="s">
        <v>304</v>
      </c>
      <c r="C11" s="173">
        <v>0</v>
      </c>
      <c r="D11" s="173">
        <v>35000</v>
      </c>
      <c r="E11" s="173"/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35000</v>
      </c>
      <c r="L11" s="173">
        <v>0</v>
      </c>
      <c r="M11" s="173">
        <v>0</v>
      </c>
      <c r="N11" s="173">
        <v>0</v>
      </c>
      <c r="O11" s="173">
        <v>0</v>
      </c>
    </row>
    <row r="12" spans="1:15" ht="24.75" customHeight="1">
      <c r="A12" s="171"/>
      <c r="B12" s="172" t="s">
        <v>37</v>
      </c>
      <c r="C12" s="173">
        <v>3555800</v>
      </c>
      <c r="D12" s="173">
        <v>3014217.68</v>
      </c>
      <c r="E12" s="173">
        <v>348733.4</v>
      </c>
      <c r="F12" s="173">
        <v>0</v>
      </c>
      <c r="G12" s="173">
        <v>1899057.28</v>
      </c>
      <c r="H12" s="173">
        <v>0</v>
      </c>
      <c r="I12" s="173">
        <v>0</v>
      </c>
      <c r="J12" s="173">
        <v>717427</v>
      </c>
      <c r="K12" s="173">
        <v>0</v>
      </c>
      <c r="L12" s="173">
        <v>49000</v>
      </c>
      <c r="M12" s="173">
        <v>0</v>
      </c>
      <c r="N12" s="173">
        <v>0</v>
      </c>
      <c r="O12" s="173">
        <v>0</v>
      </c>
    </row>
    <row r="13" spans="1:15" ht="24.75" customHeight="1">
      <c r="A13" s="171"/>
      <c r="B13" s="172" t="s">
        <v>305</v>
      </c>
      <c r="C13" s="173">
        <v>0</v>
      </c>
      <c r="D13" s="173">
        <v>99488</v>
      </c>
      <c r="E13" s="173">
        <v>0</v>
      </c>
      <c r="F13" s="173">
        <v>0</v>
      </c>
      <c r="G13" s="173">
        <v>99488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</row>
    <row r="14" spans="1:15" ht="24.75" customHeight="1">
      <c r="A14" s="171"/>
      <c r="B14" s="172" t="s">
        <v>46</v>
      </c>
      <c r="C14" s="173">
        <v>220000</v>
      </c>
      <c r="D14" s="173">
        <v>166247.69</v>
      </c>
      <c r="E14" s="173">
        <v>166247.69</v>
      </c>
      <c r="F14" s="173"/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</row>
    <row r="15" spans="1:15" ht="24.75" customHeight="1">
      <c r="A15" s="171"/>
      <c r="B15" s="172" t="s">
        <v>51</v>
      </c>
      <c r="C15" s="173">
        <v>2742200</v>
      </c>
      <c r="D15" s="173">
        <v>2656600</v>
      </c>
      <c r="E15" s="173">
        <v>10000</v>
      </c>
      <c r="F15" s="173"/>
      <c r="G15" s="173">
        <v>2576600</v>
      </c>
      <c r="H15" s="173">
        <v>70000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</row>
    <row r="16" spans="1:15" ht="24.75" customHeight="1">
      <c r="A16" s="171"/>
      <c r="B16" s="172" t="s">
        <v>306</v>
      </c>
      <c r="C16" s="173">
        <v>0</v>
      </c>
      <c r="D16" s="173">
        <v>180000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180000</v>
      </c>
      <c r="L16" s="173">
        <v>0</v>
      </c>
      <c r="M16" s="173">
        <v>0</v>
      </c>
      <c r="N16" s="173">
        <v>0</v>
      </c>
      <c r="O16" s="173">
        <v>0</v>
      </c>
    </row>
    <row r="17" spans="1:15" ht="24.75" customHeight="1">
      <c r="A17" s="171"/>
      <c r="B17" s="172" t="s">
        <v>61</v>
      </c>
      <c r="C17" s="173">
        <v>863500</v>
      </c>
      <c r="D17" s="173">
        <v>459333</v>
      </c>
      <c r="E17" s="173">
        <v>0</v>
      </c>
      <c r="F17" s="173">
        <v>0</v>
      </c>
      <c r="G17" s="173">
        <v>459333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</row>
    <row r="18" spans="1:15" ht="24.75" customHeight="1">
      <c r="A18" s="171"/>
      <c r="B18" s="172" t="s">
        <v>82</v>
      </c>
      <c r="C18" s="173">
        <v>2046090</v>
      </c>
      <c r="D18" s="173">
        <v>718948.5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788948.5</v>
      </c>
    </row>
    <row r="19" spans="1:15" ht="24.75" customHeight="1">
      <c r="A19" s="171"/>
      <c r="B19" s="172" t="s">
        <v>307</v>
      </c>
      <c r="C19" s="173">
        <v>0</v>
      </c>
      <c r="D19" s="173">
        <v>6169604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6169604</v>
      </c>
    </row>
    <row r="20" spans="1:15" ht="24.75" customHeight="1">
      <c r="A20" s="171"/>
      <c r="B20" s="172" t="s">
        <v>308</v>
      </c>
      <c r="C20" s="173">
        <v>351325</v>
      </c>
      <c r="D20" s="173">
        <v>348110</v>
      </c>
      <c r="E20" s="173">
        <v>330060</v>
      </c>
      <c r="F20" s="173">
        <v>0</v>
      </c>
      <c r="G20" s="173">
        <v>0</v>
      </c>
      <c r="H20" s="173">
        <v>0</v>
      </c>
      <c r="I20" s="173">
        <v>0</v>
      </c>
      <c r="J20" s="173">
        <v>18050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</row>
    <row r="21" spans="1:15" ht="24.75" customHeight="1">
      <c r="A21" s="171"/>
      <c r="B21" s="190" t="s">
        <v>309</v>
      </c>
      <c r="C21" s="174">
        <v>6598400</v>
      </c>
      <c r="D21" s="173">
        <v>8431731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8431731</v>
      </c>
      <c r="K21" s="173">
        <v>0</v>
      </c>
      <c r="L21" s="173">
        <v>0</v>
      </c>
      <c r="M21" s="173">
        <v>0</v>
      </c>
      <c r="N21" s="173">
        <v>0</v>
      </c>
      <c r="O21" s="174">
        <v>0</v>
      </c>
    </row>
    <row r="22" spans="1:15" ht="24.75" customHeight="1" thickBot="1">
      <c r="A22" s="175"/>
      <c r="B22" s="176" t="s">
        <v>194</v>
      </c>
      <c r="C22" s="177">
        <v>28174980</v>
      </c>
      <c r="D22" s="177">
        <v>31784382.64</v>
      </c>
      <c r="E22" s="177">
        <v>7128605.120000001</v>
      </c>
      <c r="F22" s="177">
        <v>0</v>
      </c>
      <c r="G22" s="177">
        <v>6005808.28</v>
      </c>
      <c r="H22" s="177">
        <v>70000</v>
      </c>
      <c r="I22" s="177">
        <v>0</v>
      </c>
      <c r="J22" s="177">
        <v>10549436.99</v>
      </c>
      <c r="K22" s="177">
        <v>473931</v>
      </c>
      <c r="L22" s="177">
        <v>668048.75</v>
      </c>
      <c r="M22" s="177">
        <v>0</v>
      </c>
      <c r="N22" s="177">
        <v>0</v>
      </c>
      <c r="O22" s="177">
        <v>6958552.5</v>
      </c>
    </row>
    <row r="23" spans="1:15" ht="24.75" customHeight="1" thickTop="1">
      <c r="A23" s="168" t="s">
        <v>352</v>
      </c>
      <c r="B23" s="189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</row>
    <row r="24" spans="1:15" ht="24.75" customHeight="1">
      <c r="A24" s="171"/>
      <c r="B24" s="172" t="s">
        <v>310</v>
      </c>
      <c r="C24" s="173">
        <v>101700</v>
      </c>
      <c r="D24" s="173">
        <v>201034.72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</row>
    <row r="25" spans="1:15" ht="24.75" customHeight="1">
      <c r="A25" s="171"/>
      <c r="B25" s="172" t="s">
        <v>311</v>
      </c>
      <c r="C25" s="173">
        <v>42550</v>
      </c>
      <c r="D25" s="173">
        <v>608703.04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</row>
    <row r="26" spans="1:15" ht="24.75" customHeight="1">
      <c r="A26" s="171"/>
      <c r="B26" s="172" t="s">
        <v>312</v>
      </c>
      <c r="C26" s="173">
        <v>57830</v>
      </c>
      <c r="D26" s="173">
        <v>361925.03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1:15" ht="24.75" customHeight="1">
      <c r="A27" s="171"/>
      <c r="B27" s="172" t="s">
        <v>313</v>
      </c>
      <c r="C27" s="173">
        <v>0</v>
      </c>
      <c r="D27" s="173">
        <v>0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</row>
    <row r="28" spans="1:15" ht="24.75" customHeight="1">
      <c r="A28" s="171"/>
      <c r="B28" s="172" t="s">
        <v>314</v>
      </c>
      <c r="C28" s="173">
        <v>105910</v>
      </c>
      <c r="D28" s="173">
        <v>215250.5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</row>
    <row r="29" spans="1:15" ht="24.75" customHeight="1">
      <c r="A29" s="171"/>
      <c r="B29" s="172" t="s">
        <v>315</v>
      </c>
      <c r="C29" s="173">
        <v>13621000</v>
      </c>
      <c r="D29" s="173">
        <v>14097041.51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</row>
    <row r="30" spans="1:15" ht="24.75" customHeight="1">
      <c r="A30" s="171"/>
      <c r="B30" s="172" t="s">
        <v>316</v>
      </c>
      <c r="C30" s="173">
        <v>14246200</v>
      </c>
      <c r="D30" s="173">
        <v>12681842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</row>
    <row r="31" spans="1:15" ht="24.75" customHeight="1">
      <c r="A31" s="179"/>
      <c r="B31" s="180" t="s">
        <v>317</v>
      </c>
      <c r="C31" s="174">
        <v>0</v>
      </c>
      <c r="D31" s="174">
        <v>7293677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</row>
    <row r="32" spans="1:15" ht="24.75" customHeight="1" thickBot="1">
      <c r="A32" s="181"/>
      <c r="B32" s="182" t="s">
        <v>318</v>
      </c>
      <c r="C32" s="177">
        <v>28175190</v>
      </c>
      <c r="D32" s="177">
        <v>35459473.8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1:15" ht="24.75" customHeight="1" thickBot="1" thickTop="1">
      <c r="A33" s="183"/>
      <c r="B33" s="178" t="s">
        <v>319</v>
      </c>
      <c r="C33" s="184"/>
      <c r="D33" s="185">
        <v>3675091.1599999964</v>
      </c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</row>
    <row r="34" spans="1:15" ht="24.75" customHeight="1" thickTop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</sheetData>
  <sheetProtection/>
  <mergeCells count="4">
    <mergeCell ref="A1:O1"/>
    <mergeCell ref="A2:O2"/>
    <mergeCell ref="A3:O3"/>
    <mergeCell ref="A4:B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31">
      <selection activeCell="B13" sqref="B13"/>
    </sheetView>
  </sheetViews>
  <sheetFormatPr defaultColWidth="9.140625" defaultRowHeight="24.75" customHeight="1"/>
  <cols>
    <col min="1" max="1" width="2.8515625" style="94" customWidth="1"/>
    <col min="2" max="2" width="24.00390625" style="94" customWidth="1"/>
    <col min="3" max="5" width="10.421875" style="94" customWidth="1"/>
    <col min="6" max="6" width="6.57421875" style="94" customWidth="1"/>
    <col min="7" max="7" width="11.140625" style="94" bestFit="1" customWidth="1"/>
    <col min="8" max="8" width="9.140625" style="94" customWidth="1"/>
    <col min="9" max="9" width="7.57421875" style="94" customWidth="1"/>
    <col min="10" max="10" width="10.28125" style="94" customWidth="1"/>
    <col min="11" max="12" width="9.8515625" style="94" bestFit="1" customWidth="1"/>
    <col min="13" max="13" width="7.57421875" style="94" customWidth="1"/>
    <col min="14" max="14" width="6.57421875" style="94" customWidth="1"/>
    <col min="15" max="15" width="10.421875" style="94" customWidth="1"/>
    <col min="16" max="16384" width="9.140625" style="94" customWidth="1"/>
  </cols>
  <sheetData>
    <row r="1" spans="1:15" ht="24.75" customHeight="1">
      <c r="A1" s="698" t="s">
        <v>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15" ht="24.75" customHeight="1">
      <c r="A2" s="698" t="s">
        <v>321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1:15" ht="24.75" customHeight="1">
      <c r="A3" s="698" t="s">
        <v>291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</row>
    <row r="4" spans="1:15" ht="61.5" customHeight="1">
      <c r="A4" s="702" t="s">
        <v>165</v>
      </c>
      <c r="B4" s="702"/>
      <c r="C4" s="167" t="s">
        <v>120</v>
      </c>
      <c r="D4" s="167" t="s">
        <v>194</v>
      </c>
      <c r="E4" s="167" t="s">
        <v>292</v>
      </c>
      <c r="F4" s="167" t="s">
        <v>293</v>
      </c>
      <c r="G4" s="167" t="s">
        <v>294</v>
      </c>
      <c r="H4" s="167" t="s">
        <v>295</v>
      </c>
      <c r="I4" s="167" t="s">
        <v>296</v>
      </c>
      <c r="J4" s="167" t="s">
        <v>297</v>
      </c>
      <c r="K4" s="167" t="s">
        <v>298</v>
      </c>
      <c r="L4" s="167" t="s">
        <v>299</v>
      </c>
      <c r="M4" s="167" t="s">
        <v>300</v>
      </c>
      <c r="N4" s="167" t="s">
        <v>301</v>
      </c>
      <c r="O4" s="167" t="s">
        <v>82</v>
      </c>
    </row>
    <row r="5" spans="1:15" ht="24.75" customHeight="1">
      <c r="A5" s="168" t="s">
        <v>351</v>
      </c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24.75" customHeight="1">
      <c r="A6" s="171"/>
      <c r="B6" s="172" t="s">
        <v>11</v>
      </c>
      <c r="C6" s="173">
        <v>2096385</v>
      </c>
      <c r="D6" s="173">
        <v>2079521</v>
      </c>
      <c r="E6" s="173">
        <v>2079521</v>
      </c>
      <c r="F6" s="173">
        <v>0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0</v>
      </c>
      <c r="N6" s="173">
        <v>0</v>
      </c>
      <c r="O6" s="173">
        <v>0</v>
      </c>
    </row>
    <row r="7" spans="1:15" ht="24.75" customHeight="1">
      <c r="A7" s="171"/>
      <c r="B7" s="172" t="s">
        <v>302</v>
      </c>
      <c r="C7" s="173">
        <v>5314841</v>
      </c>
      <c r="D7" s="173">
        <v>3717026</v>
      </c>
      <c r="E7" s="173">
        <v>2646341</v>
      </c>
      <c r="F7" s="173">
        <v>0</v>
      </c>
      <c r="G7" s="173">
        <v>85535</v>
      </c>
      <c r="H7" s="173">
        <v>0</v>
      </c>
      <c r="I7" s="173">
        <v>0</v>
      </c>
      <c r="J7" s="173">
        <v>985150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</row>
    <row r="8" spans="1:15" ht="24.75" customHeight="1">
      <c r="A8" s="171"/>
      <c r="B8" s="172" t="s">
        <v>303</v>
      </c>
      <c r="C8" s="173">
        <v>0</v>
      </c>
      <c r="D8" s="173">
        <v>809585</v>
      </c>
      <c r="E8" s="173">
        <v>0</v>
      </c>
      <c r="F8" s="173">
        <v>0</v>
      </c>
      <c r="G8" s="173">
        <v>809585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</row>
    <row r="9" spans="1:15" ht="24.75" customHeight="1">
      <c r="A9" s="171"/>
      <c r="B9" s="172" t="s">
        <v>25</v>
      </c>
      <c r="C9" s="173">
        <v>681100</v>
      </c>
      <c r="D9" s="173">
        <v>531727.64</v>
      </c>
      <c r="E9" s="173">
        <v>448053.69</v>
      </c>
      <c r="F9" s="173">
        <v>0</v>
      </c>
      <c r="G9" s="173">
        <v>0</v>
      </c>
      <c r="H9" s="173">
        <v>0</v>
      </c>
      <c r="I9" s="173">
        <v>0</v>
      </c>
      <c r="J9" s="173">
        <v>83673.95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</row>
    <row r="10" spans="1:15" ht="24.75" customHeight="1">
      <c r="A10" s="171"/>
      <c r="B10" s="172" t="s">
        <v>31</v>
      </c>
      <c r="C10" s="173">
        <v>3705339</v>
      </c>
      <c r="D10" s="173">
        <v>2367243.13</v>
      </c>
      <c r="E10" s="173">
        <v>1099648.34</v>
      </c>
      <c r="F10" s="173">
        <v>0</v>
      </c>
      <c r="G10" s="173">
        <v>76210</v>
      </c>
      <c r="H10" s="173">
        <v>0</v>
      </c>
      <c r="I10" s="173">
        <v>0</v>
      </c>
      <c r="J10" s="173">
        <v>313405.04</v>
      </c>
      <c r="K10" s="173">
        <v>258931</v>
      </c>
      <c r="L10" s="173">
        <v>619048.75</v>
      </c>
      <c r="M10" s="173">
        <v>0</v>
      </c>
      <c r="N10" s="173">
        <v>0</v>
      </c>
      <c r="O10" s="173">
        <v>0</v>
      </c>
    </row>
    <row r="11" spans="1:15" ht="24.75" customHeight="1">
      <c r="A11" s="171"/>
      <c r="B11" s="172" t="s">
        <v>304</v>
      </c>
      <c r="C11" s="173">
        <v>0</v>
      </c>
      <c r="D11" s="173">
        <v>35000</v>
      </c>
      <c r="E11" s="173"/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35000</v>
      </c>
      <c r="L11" s="173">
        <v>0</v>
      </c>
      <c r="M11" s="173">
        <v>0</v>
      </c>
      <c r="N11" s="173">
        <v>0</v>
      </c>
      <c r="O11" s="173">
        <v>0</v>
      </c>
    </row>
    <row r="12" spans="1:15" ht="24.75" customHeight="1">
      <c r="A12" s="171"/>
      <c r="B12" s="172" t="s">
        <v>37</v>
      </c>
      <c r="C12" s="173">
        <v>3555800</v>
      </c>
      <c r="D12" s="173">
        <v>4013017.68</v>
      </c>
      <c r="E12" s="173">
        <v>348733.4</v>
      </c>
      <c r="F12" s="173">
        <v>0</v>
      </c>
      <c r="G12" s="173">
        <v>1899057.28</v>
      </c>
      <c r="H12" s="173">
        <v>0</v>
      </c>
      <c r="I12" s="173">
        <v>0</v>
      </c>
      <c r="J12" s="173">
        <v>1716227</v>
      </c>
      <c r="K12" s="173">
        <v>0</v>
      </c>
      <c r="L12" s="173">
        <v>49000</v>
      </c>
      <c r="M12" s="173">
        <v>0</v>
      </c>
      <c r="N12" s="173">
        <v>0</v>
      </c>
      <c r="O12" s="173">
        <v>0</v>
      </c>
    </row>
    <row r="13" spans="1:15" ht="24.75" customHeight="1">
      <c r="A13" s="171"/>
      <c r="B13" s="172" t="s">
        <v>305</v>
      </c>
      <c r="C13" s="173">
        <v>0</v>
      </c>
      <c r="D13" s="173">
        <v>99488</v>
      </c>
      <c r="E13" s="173">
        <v>0</v>
      </c>
      <c r="F13" s="173">
        <v>0</v>
      </c>
      <c r="G13" s="173">
        <v>99488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</row>
    <row r="14" spans="1:15" ht="24.75" customHeight="1">
      <c r="A14" s="171"/>
      <c r="B14" s="172" t="s">
        <v>46</v>
      </c>
      <c r="C14" s="173">
        <v>220000</v>
      </c>
      <c r="D14" s="173">
        <v>166247.69</v>
      </c>
      <c r="E14" s="173">
        <v>166247.69</v>
      </c>
      <c r="F14" s="173"/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</row>
    <row r="15" spans="1:15" ht="24.75" customHeight="1">
      <c r="A15" s="171"/>
      <c r="B15" s="172" t="s">
        <v>51</v>
      </c>
      <c r="C15" s="173">
        <v>2742200</v>
      </c>
      <c r="D15" s="173">
        <v>2656600</v>
      </c>
      <c r="E15" s="173">
        <v>10000</v>
      </c>
      <c r="F15" s="173"/>
      <c r="G15" s="173">
        <v>2576600</v>
      </c>
      <c r="H15" s="173">
        <v>70000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</row>
    <row r="16" spans="1:15" ht="24.75" customHeight="1">
      <c r="A16" s="171"/>
      <c r="B16" s="172" t="s">
        <v>306</v>
      </c>
      <c r="C16" s="173">
        <v>0</v>
      </c>
      <c r="D16" s="173">
        <v>180000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180000</v>
      </c>
      <c r="L16" s="173">
        <v>0</v>
      </c>
      <c r="M16" s="173">
        <v>0</v>
      </c>
      <c r="N16" s="173">
        <v>0</v>
      </c>
      <c r="O16" s="173">
        <v>0</v>
      </c>
    </row>
    <row r="17" spans="1:15" ht="24.75" customHeight="1">
      <c r="A17" s="171"/>
      <c r="B17" s="172" t="s">
        <v>61</v>
      </c>
      <c r="C17" s="173">
        <v>863500</v>
      </c>
      <c r="D17" s="173">
        <v>459333</v>
      </c>
      <c r="E17" s="173">
        <v>0</v>
      </c>
      <c r="F17" s="173">
        <v>0</v>
      </c>
      <c r="G17" s="173">
        <v>459333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</row>
    <row r="18" spans="1:15" ht="24.75" customHeight="1">
      <c r="A18" s="171"/>
      <c r="B18" s="172" t="s">
        <v>82</v>
      </c>
      <c r="C18" s="173">
        <v>2046090</v>
      </c>
      <c r="D18" s="173">
        <v>718948.5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788948.5</v>
      </c>
    </row>
    <row r="19" spans="1:15" ht="24.75" customHeight="1">
      <c r="A19" s="171"/>
      <c r="B19" s="172" t="s">
        <v>307</v>
      </c>
      <c r="C19" s="173">
        <v>0</v>
      </c>
      <c r="D19" s="173">
        <v>6169604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6169604</v>
      </c>
    </row>
    <row r="20" spans="1:15" ht="24.75" customHeight="1">
      <c r="A20" s="171"/>
      <c r="B20" s="172" t="s">
        <v>308</v>
      </c>
      <c r="C20" s="173">
        <v>351325</v>
      </c>
      <c r="D20" s="173">
        <v>348110</v>
      </c>
      <c r="E20" s="173">
        <v>330060</v>
      </c>
      <c r="F20" s="173">
        <v>0</v>
      </c>
      <c r="G20" s="173">
        <v>0</v>
      </c>
      <c r="H20" s="173">
        <v>0</v>
      </c>
      <c r="I20" s="173">
        <v>0</v>
      </c>
      <c r="J20" s="173">
        <v>18050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</row>
    <row r="21" spans="1:15" ht="24.75" customHeight="1">
      <c r="A21" s="171"/>
      <c r="B21" s="172" t="s">
        <v>309</v>
      </c>
      <c r="C21" s="174">
        <v>6598400</v>
      </c>
      <c r="D21" s="173">
        <v>8431731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8431731</v>
      </c>
      <c r="K21" s="173">
        <v>0</v>
      </c>
      <c r="L21" s="173">
        <v>0</v>
      </c>
      <c r="M21" s="173">
        <v>0</v>
      </c>
      <c r="N21" s="173">
        <v>0</v>
      </c>
      <c r="O21" s="174">
        <v>0</v>
      </c>
    </row>
    <row r="22" spans="1:15" ht="24.75" customHeight="1" thickBot="1">
      <c r="A22" s="175"/>
      <c r="B22" s="176" t="s">
        <v>194</v>
      </c>
      <c r="C22" s="177">
        <v>28174980</v>
      </c>
      <c r="D22" s="177">
        <v>32783182.64</v>
      </c>
      <c r="E22" s="177">
        <v>7128605.120000001</v>
      </c>
      <c r="F22" s="177">
        <v>0</v>
      </c>
      <c r="G22" s="177">
        <v>6005808.28</v>
      </c>
      <c r="H22" s="177">
        <v>70000</v>
      </c>
      <c r="I22" s="177">
        <v>0</v>
      </c>
      <c r="J22" s="177">
        <v>11548236.99</v>
      </c>
      <c r="K22" s="177">
        <v>473931</v>
      </c>
      <c r="L22" s="177">
        <v>668048.75</v>
      </c>
      <c r="M22" s="177">
        <v>0</v>
      </c>
      <c r="N22" s="177">
        <v>0</v>
      </c>
      <c r="O22" s="177">
        <v>6958552.5</v>
      </c>
    </row>
    <row r="23" spans="1:15" ht="24.75" customHeight="1" thickTop="1">
      <c r="A23" s="168" t="s">
        <v>352</v>
      </c>
      <c r="B23" s="189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</row>
    <row r="24" spans="1:15" ht="24.75" customHeight="1">
      <c r="A24" s="171"/>
      <c r="B24" s="172" t="s">
        <v>310</v>
      </c>
      <c r="C24" s="173">
        <v>101700</v>
      </c>
      <c r="D24" s="173">
        <v>201034.72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</row>
    <row r="25" spans="1:15" ht="24.75" customHeight="1">
      <c r="A25" s="171"/>
      <c r="B25" s="172" t="s">
        <v>311</v>
      </c>
      <c r="C25" s="173">
        <v>42550</v>
      </c>
      <c r="D25" s="173">
        <v>608703.04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</row>
    <row r="26" spans="1:15" ht="24.75" customHeight="1">
      <c r="A26" s="171"/>
      <c r="B26" s="172" t="s">
        <v>312</v>
      </c>
      <c r="C26" s="173">
        <v>57830</v>
      </c>
      <c r="D26" s="173">
        <v>361925.03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1:15" ht="24.75" customHeight="1">
      <c r="A27" s="171"/>
      <c r="B27" s="172" t="s">
        <v>313</v>
      </c>
      <c r="C27" s="173">
        <v>0</v>
      </c>
      <c r="D27" s="173">
        <v>0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</row>
    <row r="28" spans="1:15" ht="24.75" customHeight="1">
      <c r="A28" s="171"/>
      <c r="B28" s="172" t="s">
        <v>314</v>
      </c>
      <c r="C28" s="173">
        <v>105910</v>
      </c>
      <c r="D28" s="173">
        <v>215250.5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</row>
    <row r="29" spans="1:15" ht="24.75" customHeight="1">
      <c r="A29" s="171"/>
      <c r="B29" s="172" t="s">
        <v>315</v>
      </c>
      <c r="C29" s="173">
        <v>13621000</v>
      </c>
      <c r="D29" s="173">
        <v>14097041.51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</row>
    <row r="30" spans="1:15" ht="24.75" customHeight="1">
      <c r="A30" s="171"/>
      <c r="B30" s="172" t="s">
        <v>316</v>
      </c>
      <c r="C30" s="173">
        <v>14246200</v>
      </c>
      <c r="D30" s="173">
        <v>12681842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</row>
    <row r="31" spans="1:15" ht="24.75" customHeight="1">
      <c r="A31" s="179"/>
      <c r="B31" s="180" t="s">
        <v>317</v>
      </c>
      <c r="C31" s="174">
        <v>0</v>
      </c>
      <c r="D31" s="174">
        <v>7293677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</row>
    <row r="32" spans="1:15" ht="24.75" customHeight="1" thickBot="1">
      <c r="A32" s="181"/>
      <c r="B32" s="182" t="s">
        <v>318</v>
      </c>
      <c r="C32" s="177">
        <v>28175190</v>
      </c>
      <c r="D32" s="177">
        <v>35459473.8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1:15" ht="24.75" customHeight="1" thickBot="1" thickTop="1">
      <c r="A33" s="183"/>
      <c r="B33" s="178" t="s">
        <v>319</v>
      </c>
      <c r="C33" s="184"/>
      <c r="D33" s="185">
        <v>2676291.1599999964</v>
      </c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</row>
    <row r="34" spans="1:15" ht="24.75" customHeight="1" thickTop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</sheetData>
  <sheetProtection/>
  <mergeCells count="4">
    <mergeCell ref="A1:O1"/>
    <mergeCell ref="A2:O2"/>
    <mergeCell ref="A3:O3"/>
    <mergeCell ref="A4:B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D18" sqref="D18"/>
    </sheetView>
  </sheetViews>
  <sheetFormatPr defaultColWidth="9.140625" defaultRowHeight="24.75" customHeight="1"/>
  <cols>
    <col min="1" max="1" width="28.00390625" style="97" customWidth="1"/>
    <col min="2" max="2" width="13.7109375" style="97" customWidth="1"/>
    <col min="3" max="4" width="13.421875" style="97" customWidth="1"/>
    <col min="5" max="5" width="19.140625" style="97" customWidth="1"/>
    <col min="6" max="6" width="13.421875" style="97" customWidth="1"/>
    <col min="7" max="16384" width="9.140625" style="97" customWidth="1"/>
  </cols>
  <sheetData>
    <row r="1" spans="1:13" ht="24.75" customHeight="1">
      <c r="A1" s="709" t="s">
        <v>1</v>
      </c>
      <c r="B1" s="709"/>
      <c r="C1" s="709"/>
      <c r="D1" s="709"/>
      <c r="E1" s="709"/>
      <c r="F1" s="709"/>
      <c r="G1" s="145"/>
      <c r="H1" s="145"/>
      <c r="I1" s="145"/>
      <c r="J1" s="145"/>
      <c r="K1" s="145"/>
      <c r="L1" s="145"/>
      <c r="M1" s="145"/>
    </row>
    <row r="2" spans="1:13" ht="24.75" customHeight="1">
      <c r="A2" s="709" t="s">
        <v>331</v>
      </c>
      <c r="B2" s="709"/>
      <c r="C2" s="709"/>
      <c r="D2" s="709"/>
      <c r="E2" s="709"/>
      <c r="F2" s="709"/>
      <c r="G2" s="145"/>
      <c r="H2" s="145"/>
      <c r="I2" s="145"/>
      <c r="J2" s="145"/>
      <c r="K2" s="145"/>
      <c r="L2" s="145"/>
      <c r="M2" s="145"/>
    </row>
    <row r="3" spans="1:13" ht="24.75" customHeight="1">
      <c r="A3" s="710" t="s">
        <v>332</v>
      </c>
      <c r="B3" s="710"/>
      <c r="C3" s="710"/>
      <c r="D3" s="710"/>
      <c r="E3" s="710"/>
      <c r="F3" s="710"/>
      <c r="G3" s="145"/>
      <c r="H3" s="145"/>
      <c r="I3" s="145"/>
      <c r="J3" s="145"/>
      <c r="K3" s="145"/>
      <c r="L3" s="145"/>
      <c r="M3" s="145"/>
    </row>
    <row r="4" spans="1:6" ht="24.75" customHeight="1">
      <c r="A4" s="707" t="s">
        <v>150</v>
      </c>
      <c r="B4" s="703" t="s">
        <v>194</v>
      </c>
      <c r="C4" s="705" t="s">
        <v>333</v>
      </c>
      <c r="D4" s="706"/>
      <c r="E4" s="705" t="s">
        <v>200</v>
      </c>
      <c r="F4" s="706"/>
    </row>
    <row r="5" spans="1:6" ht="51" customHeight="1">
      <c r="A5" s="708"/>
      <c r="B5" s="704"/>
      <c r="C5" s="72" t="s">
        <v>10</v>
      </c>
      <c r="D5" s="72" t="s">
        <v>3</v>
      </c>
      <c r="E5" s="144" t="s">
        <v>69</v>
      </c>
      <c r="F5" s="72" t="s">
        <v>3</v>
      </c>
    </row>
    <row r="6" spans="1:6" ht="24.75" customHeight="1">
      <c r="A6" s="161"/>
      <c r="B6" s="146"/>
      <c r="C6" s="146"/>
      <c r="D6" s="146"/>
      <c r="E6" s="146"/>
      <c r="F6" s="146"/>
    </row>
    <row r="7" spans="1:6" ht="24.75" customHeight="1">
      <c r="A7" s="162" t="s">
        <v>11</v>
      </c>
      <c r="B7" s="147"/>
      <c r="C7" s="147"/>
      <c r="D7" s="147"/>
      <c r="E7" s="147"/>
      <c r="F7" s="147"/>
    </row>
    <row r="8" spans="1:6" ht="24.75" customHeight="1">
      <c r="A8" s="162" t="s">
        <v>302</v>
      </c>
      <c r="B8" s="147"/>
      <c r="C8" s="147"/>
      <c r="D8" s="147"/>
      <c r="E8" s="147"/>
      <c r="F8" s="147"/>
    </row>
    <row r="9" spans="1:6" ht="24.75" customHeight="1">
      <c r="A9" s="162" t="s">
        <v>303</v>
      </c>
      <c r="B9" s="147"/>
      <c r="C9" s="147"/>
      <c r="D9" s="147"/>
      <c r="E9" s="147"/>
      <c r="F9" s="147"/>
    </row>
    <row r="10" spans="1:6" ht="24.75" customHeight="1">
      <c r="A10" s="162" t="s">
        <v>25</v>
      </c>
      <c r="B10" s="148">
        <v>120375.19</v>
      </c>
      <c r="C10" s="148">
        <v>120375.19</v>
      </c>
      <c r="D10" s="147"/>
      <c r="E10" s="147"/>
      <c r="F10" s="147"/>
    </row>
    <row r="11" spans="1:6" ht="24.75" customHeight="1">
      <c r="A11" s="162" t="s">
        <v>31</v>
      </c>
      <c r="B11" s="147"/>
      <c r="C11" s="147"/>
      <c r="D11" s="147"/>
      <c r="E11" s="147"/>
      <c r="F11" s="147"/>
    </row>
    <row r="12" spans="1:6" ht="24.75" customHeight="1">
      <c r="A12" s="162" t="s">
        <v>304</v>
      </c>
      <c r="B12" s="147"/>
      <c r="C12" s="147"/>
      <c r="D12" s="147"/>
      <c r="E12" s="147"/>
      <c r="F12" s="147"/>
    </row>
    <row r="13" spans="1:6" ht="24.75" customHeight="1">
      <c r="A13" s="162" t="s">
        <v>37</v>
      </c>
      <c r="B13" s="147"/>
      <c r="C13" s="147"/>
      <c r="D13" s="147"/>
      <c r="E13" s="147"/>
      <c r="F13" s="147"/>
    </row>
    <row r="14" spans="1:6" ht="24.75" customHeight="1">
      <c r="A14" s="162" t="s">
        <v>305</v>
      </c>
      <c r="B14" s="147"/>
      <c r="C14" s="147"/>
      <c r="D14" s="147"/>
      <c r="E14" s="147"/>
      <c r="F14" s="147"/>
    </row>
    <row r="15" spans="1:6" ht="24.75" customHeight="1">
      <c r="A15" s="162" t="s">
        <v>46</v>
      </c>
      <c r="B15" s="147"/>
      <c r="C15" s="147"/>
      <c r="D15" s="147"/>
      <c r="E15" s="147"/>
      <c r="F15" s="147"/>
    </row>
    <row r="16" spans="1:6" ht="24.75" customHeight="1">
      <c r="A16" s="162" t="s">
        <v>51</v>
      </c>
      <c r="B16" s="147"/>
      <c r="C16" s="147"/>
      <c r="D16" s="147"/>
      <c r="E16" s="147"/>
      <c r="F16" s="147"/>
    </row>
    <row r="17" spans="1:6" ht="24.75" customHeight="1">
      <c r="A17" s="162" t="s">
        <v>306</v>
      </c>
      <c r="B17" s="147"/>
      <c r="C17" s="147"/>
      <c r="D17" s="147"/>
      <c r="E17" s="147"/>
      <c r="F17" s="147"/>
    </row>
    <row r="18" spans="1:6" ht="24.75" customHeight="1">
      <c r="A18" s="162" t="s">
        <v>61</v>
      </c>
      <c r="B18" s="147"/>
      <c r="C18" s="147"/>
      <c r="D18" s="147"/>
      <c r="E18" s="147"/>
      <c r="F18" s="147"/>
    </row>
    <row r="19" spans="1:6" ht="24.75" customHeight="1">
      <c r="A19" s="162" t="s">
        <v>82</v>
      </c>
      <c r="B19" s="147"/>
      <c r="C19" s="147"/>
      <c r="D19" s="147"/>
      <c r="E19" s="147"/>
      <c r="F19" s="147"/>
    </row>
    <row r="20" spans="1:6" ht="24.75" customHeight="1">
      <c r="A20" s="162" t="s">
        <v>307</v>
      </c>
      <c r="B20" s="147"/>
      <c r="C20" s="147"/>
      <c r="D20" s="147"/>
      <c r="E20" s="147"/>
      <c r="F20" s="147"/>
    </row>
    <row r="21" spans="1:6" ht="24.75" customHeight="1">
      <c r="A21" s="162" t="s">
        <v>308</v>
      </c>
      <c r="B21" s="147"/>
      <c r="C21" s="147"/>
      <c r="D21" s="147"/>
      <c r="E21" s="147"/>
      <c r="F21" s="147"/>
    </row>
    <row r="22" spans="1:6" ht="24.75" customHeight="1">
      <c r="A22" s="163" t="s">
        <v>309</v>
      </c>
      <c r="B22" s="164">
        <f>E22</f>
        <v>2512100</v>
      </c>
      <c r="C22" s="166"/>
      <c r="D22" s="166"/>
      <c r="E22" s="165">
        <v>2512100</v>
      </c>
      <c r="F22" s="166"/>
    </row>
    <row r="23" spans="1:6" ht="24.75" customHeight="1">
      <c r="A23" s="98" t="s">
        <v>194</v>
      </c>
      <c r="B23" s="204">
        <f>SUM(B10:B22)</f>
        <v>2632475.19</v>
      </c>
      <c r="C23" s="205">
        <f>SUM(C10:C22)</f>
        <v>120375.19</v>
      </c>
      <c r="D23" s="206"/>
      <c r="E23" s="204">
        <f>SUM(E22)</f>
        <v>2512100</v>
      </c>
      <c r="F23" s="160"/>
    </row>
  </sheetData>
  <sheetProtection/>
  <mergeCells count="7">
    <mergeCell ref="B4:B5"/>
    <mergeCell ref="C4:D4"/>
    <mergeCell ref="E4:F4"/>
    <mergeCell ref="A4:A5"/>
    <mergeCell ref="A1:F1"/>
    <mergeCell ref="A2:F2"/>
    <mergeCell ref="A3:F3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6" sqref="C26"/>
    </sheetView>
  </sheetViews>
  <sheetFormatPr defaultColWidth="9.140625" defaultRowHeight="24.75" customHeight="1"/>
  <cols>
    <col min="1" max="1" width="33.00390625" style="97" customWidth="1"/>
    <col min="2" max="2" width="13.7109375" style="97" customWidth="1"/>
    <col min="3" max="3" width="19.140625" style="97" customWidth="1"/>
    <col min="4" max="4" width="18.28125" style="97" customWidth="1"/>
    <col min="5" max="16384" width="9.140625" style="97" customWidth="1"/>
  </cols>
  <sheetData>
    <row r="1" spans="1:11" ht="24.75" customHeight="1">
      <c r="A1" s="709" t="s">
        <v>1</v>
      </c>
      <c r="B1" s="709"/>
      <c r="C1" s="709"/>
      <c r="D1" s="709"/>
      <c r="E1" s="145"/>
      <c r="F1" s="145"/>
      <c r="G1" s="145"/>
      <c r="H1" s="145"/>
      <c r="I1" s="145"/>
      <c r="J1" s="145"/>
      <c r="K1" s="145"/>
    </row>
    <row r="2" spans="1:11" ht="24.75" customHeight="1">
      <c r="A2" s="709" t="s">
        <v>334</v>
      </c>
      <c r="B2" s="709"/>
      <c r="C2" s="709"/>
      <c r="D2" s="709"/>
      <c r="E2" s="145"/>
      <c r="F2" s="145"/>
      <c r="G2" s="145"/>
      <c r="H2" s="145"/>
      <c r="I2" s="145"/>
      <c r="J2" s="145"/>
      <c r="K2" s="145"/>
    </row>
    <row r="3" spans="1:11" ht="24.75" customHeight="1">
      <c r="A3" s="710" t="s">
        <v>332</v>
      </c>
      <c r="B3" s="710"/>
      <c r="C3" s="710"/>
      <c r="D3" s="710"/>
      <c r="E3" s="145"/>
      <c r="F3" s="145"/>
      <c r="G3" s="145"/>
      <c r="H3" s="145"/>
      <c r="I3" s="145"/>
      <c r="J3" s="145"/>
      <c r="K3" s="145"/>
    </row>
    <row r="4" spans="1:4" ht="24.75" customHeight="1">
      <c r="A4" s="707" t="s">
        <v>150</v>
      </c>
      <c r="B4" s="703" t="s">
        <v>194</v>
      </c>
      <c r="C4" s="705" t="s">
        <v>200</v>
      </c>
      <c r="D4" s="706"/>
    </row>
    <row r="5" spans="1:4" ht="51" customHeight="1">
      <c r="A5" s="708"/>
      <c r="B5" s="704"/>
      <c r="C5" s="144" t="s">
        <v>69</v>
      </c>
      <c r="D5" s="72" t="s">
        <v>3</v>
      </c>
    </row>
    <row r="6" spans="1:4" ht="24.75" customHeight="1">
      <c r="A6" s="161"/>
      <c r="B6" s="146"/>
      <c r="C6" s="146"/>
      <c r="D6" s="146"/>
    </row>
    <row r="7" spans="1:4" ht="24.75" customHeight="1">
      <c r="A7" s="162" t="s">
        <v>11</v>
      </c>
      <c r="B7" s="147"/>
      <c r="C7" s="147"/>
      <c r="D7" s="147"/>
    </row>
    <row r="8" spans="1:4" ht="24.75" customHeight="1">
      <c r="A8" s="162" t="s">
        <v>302</v>
      </c>
      <c r="B8" s="147"/>
      <c r="C8" s="147"/>
      <c r="D8" s="147"/>
    </row>
    <row r="9" spans="1:4" ht="24.75" customHeight="1">
      <c r="A9" s="162" t="s">
        <v>303</v>
      </c>
      <c r="B9" s="147"/>
      <c r="C9" s="147"/>
      <c r="D9" s="147"/>
    </row>
    <row r="10" spans="1:4" ht="24.75" customHeight="1">
      <c r="A10" s="162" t="s">
        <v>25</v>
      </c>
      <c r="B10" s="148"/>
      <c r="C10" s="147"/>
      <c r="D10" s="147"/>
    </row>
    <row r="11" spans="1:4" ht="24.75" customHeight="1">
      <c r="A11" s="162" t="s">
        <v>31</v>
      </c>
      <c r="B11" s="147"/>
      <c r="C11" s="147"/>
      <c r="D11" s="147"/>
    </row>
    <row r="12" spans="1:4" ht="24.75" customHeight="1">
      <c r="A12" s="162" t="s">
        <v>304</v>
      </c>
      <c r="B12" s="147"/>
      <c r="C12" s="147"/>
      <c r="D12" s="147"/>
    </row>
    <row r="13" spans="1:4" ht="24.75" customHeight="1">
      <c r="A13" s="162" t="s">
        <v>37</v>
      </c>
      <c r="B13" s="149">
        <f>C13</f>
        <v>998800</v>
      </c>
      <c r="C13" s="148">
        <v>998800</v>
      </c>
      <c r="D13" s="147"/>
    </row>
    <row r="14" spans="1:4" ht="24.75" customHeight="1">
      <c r="A14" s="162" t="s">
        <v>305</v>
      </c>
      <c r="B14" s="147"/>
      <c r="C14" s="147"/>
      <c r="D14" s="147"/>
    </row>
    <row r="15" spans="1:4" ht="24.75" customHeight="1">
      <c r="A15" s="162" t="s">
        <v>46</v>
      </c>
      <c r="B15" s="147"/>
      <c r="C15" s="147"/>
      <c r="D15" s="147"/>
    </row>
    <row r="16" spans="1:4" ht="24.75" customHeight="1">
      <c r="A16" s="162" t="s">
        <v>51</v>
      </c>
      <c r="B16" s="147"/>
      <c r="C16" s="147"/>
      <c r="D16" s="147"/>
    </row>
    <row r="17" spans="1:4" ht="24.75" customHeight="1">
      <c r="A17" s="162" t="s">
        <v>306</v>
      </c>
      <c r="B17" s="147"/>
      <c r="C17" s="147"/>
      <c r="D17" s="147"/>
    </row>
    <row r="18" spans="1:4" ht="24.75" customHeight="1">
      <c r="A18" s="162" t="s">
        <v>61</v>
      </c>
      <c r="B18" s="147"/>
      <c r="C18" s="147"/>
      <c r="D18" s="147"/>
    </row>
    <row r="19" spans="1:4" ht="24.75" customHeight="1">
      <c r="A19" s="162" t="s">
        <v>82</v>
      </c>
      <c r="B19" s="147"/>
      <c r="C19" s="147"/>
      <c r="D19" s="147"/>
    </row>
    <row r="20" spans="1:4" ht="24.75" customHeight="1">
      <c r="A20" s="162" t="s">
        <v>307</v>
      </c>
      <c r="B20" s="147"/>
      <c r="C20" s="147"/>
      <c r="D20" s="147"/>
    </row>
    <row r="21" spans="1:4" ht="24.75" customHeight="1">
      <c r="A21" s="162" t="s">
        <v>308</v>
      </c>
      <c r="B21" s="147"/>
      <c r="C21" s="147"/>
      <c r="D21" s="147"/>
    </row>
    <row r="22" spans="1:4" ht="24.75" customHeight="1">
      <c r="A22" s="163" t="s">
        <v>309</v>
      </c>
      <c r="B22" s="164"/>
      <c r="C22" s="165"/>
      <c r="D22" s="166"/>
    </row>
    <row r="23" spans="1:4" ht="24.75" customHeight="1">
      <c r="A23" s="98" t="s">
        <v>194</v>
      </c>
      <c r="B23" s="204">
        <f>SUM(B10:B22)</f>
        <v>998800</v>
      </c>
      <c r="C23" s="204">
        <f>SUM(C13)</f>
        <v>998800</v>
      </c>
      <c r="D23" s="160"/>
    </row>
  </sheetData>
  <sheetProtection/>
  <mergeCells count="6">
    <mergeCell ref="A1:D1"/>
    <mergeCell ref="A2:D2"/>
    <mergeCell ref="A3:D3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Normal="130" zoomScaleSheetLayoutView="100" workbookViewId="0" topLeftCell="A1">
      <selection activeCell="A1" sqref="A1:IV16384"/>
    </sheetView>
  </sheetViews>
  <sheetFormatPr defaultColWidth="9.140625" defaultRowHeight="12.75"/>
  <cols>
    <col min="1" max="1" width="6.28125" style="350" customWidth="1"/>
    <col min="2" max="2" width="19.140625" style="4" customWidth="1"/>
    <col min="3" max="3" width="15.8515625" style="4" customWidth="1"/>
    <col min="4" max="4" width="20.00390625" style="4" customWidth="1"/>
    <col min="5" max="5" width="18.421875" style="4" customWidth="1"/>
    <col min="6" max="6" width="13.8515625" style="4" customWidth="1"/>
    <col min="7" max="7" width="13.7109375" style="4" customWidth="1"/>
    <col min="8" max="8" width="15.00390625" style="4" customWidth="1"/>
    <col min="9" max="9" width="13.140625" style="4" customWidth="1"/>
    <col min="10" max="10" width="0.13671875" style="4" customWidth="1"/>
    <col min="11" max="11" width="24.57421875" style="4" customWidth="1"/>
    <col min="12" max="16384" width="9.140625" style="4" customWidth="1"/>
  </cols>
  <sheetData>
    <row r="1" spans="1:10" ht="0.75" customHeight="1">
      <c r="A1" s="346"/>
      <c r="B1" s="1"/>
      <c r="C1" s="1"/>
      <c r="D1" s="1"/>
      <c r="E1" s="1"/>
      <c r="F1" s="1"/>
      <c r="G1" s="1"/>
      <c r="H1" s="1"/>
      <c r="I1" s="1"/>
      <c r="J1" s="1"/>
    </row>
    <row r="2" spans="1:10" ht="0.75" customHeight="1">
      <c r="A2" s="570" t="s">
        <v>592</v>
      </c>
      <c r="B2" s="570"/>
      <c r="C2" s="570"/>
      <c r="D2" s="570"/>
      <c r="E2" s="570"/>
      <c r="F2" s="570"/>
      <c r="G2" s="570"/>
      <c r="H2" s="570"/>
      <c r="I2" s="570"/>
      <c r="J2" s="2"/>
    </row>
    <row r="3" spans="1:10" ht="18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>
      <c r="A4" s="580" t="s">
        <v>593</v>
      </c>
      <c r="B4" s="580"/>
      <c r="C4" s="580"/>
      <c r="D4" s="580"/>
      <c r="E4" s="580"/>
      <c r="F4" s="580"/>
      <c r="G4" s="580"/>
      <c r="H4" s="580"/>
      <c r="I4" s="580"/>
      <c r="J4" s="2"/>
    </row>
    <row r="5" spans="1:10" ht="30.75" customHeight="1">
      <c r="A5" s="570" t="s">
        <v>1</v>
      </c>
      <c r="B5" s="570"/>
      <c r="C5" s="570"/>
      <c r="D5" s="570"/>
      <c r="E5" s="570"/>
      <c r="F5" s="570"/>
      <c r="G5" s="570"/>
      <c r="H5" s="570"/>
      <c r="I5" s="570"/>
      <c r="J5" s="2"/>
    </row>
    <row r="6" spans="1:10" ht="24.75" customHeight="1">
      <c r="A6" s="570" t="s">
        <v>2</v>
      </c>
      <c r="B6" s="570"/>
      <c r="C6" s="570"/>
      <c r="D6" s="570"/>
      <c r="E6" s="570"/>
      <c r="F6" s="570"/>
      <c r="G6" s="570"/>
      <c r="H6" s="570"/>
      <c r="I6" s="570"/>
      <c r="J6" s="2"/>
    </row>
    <row r="7" spans="1:10" ht="48" customHeight="1">
      <c r="A7" s="349" t="s">
        <v>96</v>
      </c>
      <c r="B7" s="388" t="s">
        <v>3</v>
      </c>
      <c r="C7" s="349" t="s">
        <v>4</v>
      </c>
      <c r="D7" s="349" t="s">
        <v>5</v>
      </c>
      <c r="E7" s="349" t="s">
        <v>6</v>
      </c>
      <c r="F7" s="349" t="s">
        <v>7</v>
      </c>
      <c r="G7" s="349" t="s">
        <v>524</v>
      </c>
      <c r="H7" s="349" t="s">
        <v>8</v>
      </c>
      <c r="I7" s="349" t="s">
        <v>9</v>
      </c>
      <c r="J7" s="2"/>
    </row>
    <row r="8" spans="1:10" ht="24" customHeight="1">
      <c r="A8" s="350">
        <v>1</v>
      </c>
      <c r="B8" s="376" t="s">
        <v>10</v>
      </c>
      <c r="C8" s="361" t="s">
        <v>11</v>
      </c>
      <c r="D8" s="361" t="s">
        <v>12</v>
      </c>
      <c r="E8" s="362"/>
      <c r="F8" s="363">
        <v>514080</v>
      </c>
      <c r="G8" s="363">
        <v>-34000</v>
      </c>
      <c r="H8" s="363">
        <v>479165</v>
      </c>
      <c r="I8" s="363">
        <f>F8+G8-H8</f>
        <v>915</v>
      </c>
      <c r="J8" s="2"/>
    </row>
    <row r="9" spans="1:10" ht="24" customHeight="1">
      <c r="A9" s="350">
        <v>2</v>
      </c>
      <c r="B9" s="376" t="s">
        <v>10</v>
      </c>
      <c r="C9" s="361" t="s">
        <v>11</v>
      </c>
      <c r="D9" s="361" t="s">
        <v>13</v>
      </c>
      <c r="E9" s="362"/>
      <c r="F9" s="363">
        <v>42120</v>
      </c>
      <c r="G9" s="363">
        <v>0</v>
      </c>
      <c r="H9" s="363">
        <v>39327</v>
      </c>
      <c r="I9" s="363">
        <f>F9+G9-H9</f>
        <v>2793</v>
      </c>
      <c r="J9" s="2"/>
    </row>
    <row r="10" spans="1:10" ht="24" customHeight="1">
      <c r="A10" s="350">
        <v>3</v>
      </c>
      <c r="B10" s="376" t="s">
        <v>10</v>
      </c>
      <c r="C10" s="361" t="s">
        <v>11</v>
      </c>
      <c r="D10" s="361" t="s">
        <v>14</v>
      </c>
      <c r="E10" s="362"/>
      <c r="F10" s="363">
        <v>42120</v>
      </c>
      <c r="G10" s="363">
        <v>0</v>
      </c>
      <c r="H10" s="363">
        <v>39327</v>
      </c>
      <c r="I10" s="363">
        <f>F10+G10-H10</f>
        <v>2793</v>
      </c>
      <c r="J10" s="2"/>
    </row>
    <row r="11" spans="1:10" ht="24" customHeight="1">
      <c r="A11" s="350">
        <v>4</v>
      </c>
      <c r="B11" s="376" t="s">
        <v>10</v>
      </c>
      <c r="C11" s="361" t="s">
        <v>11</v>
      </c>
      <c r="D11" s="361" t="s">
        <v>525</v>
      </c>
      <c r="E11" s="362"/>
      <c r="F11" s="363">
        <v>86400</v>
      </c>
      <c r="G11" s="363">
        <v>0</v>
      </c>
      <c r="H11" s="363">
        <v>77520</v>
      </c>
      <c r="I11" s="363">
        <f>F11+G11-H11</f>
        <v>8880</v>
      </c>
      <c r="J11" s="2"/>
    </row>
    <row r="12" spans="1:10" ht="24" customHeight="1">
      <c r="A12" s="350">
        <v>5</v>
      </c>
      <c r="B12" s="376" t="s">
        <v>10</v>
      </c>
      <c r="C12" s="361" t="s">
        <v>11</v>
      </c>
      <c r="D12" s="361" t="s">
        <v>526</v>
      </c>
      <c r="E12" s="362"/>
      <c r="F12" s="363">
        <v>1211600</v>
      </c>
      <c r="G12" s="363">
        <v>25360</v>
      </c>
      <c r="H12" s="363">
        <v>1236960</v>
      </c>
      <c r="I12" s="363">
        <f>F12+G12-H12</f>
        <v>0</v>
      </c>
      <c r="J12" s="2"/>
    </row>
    <row r="13" spans="1:10" ht="26.25" customHeight="1">
      <c r="A13" s="581" t="s">
        <v>15</v>
      </c>
      <c r="B13" s="582"/>
      <c r="C13" s="582"/>
      <c r="D13" s="582"/>
      <c r="E13" s="583"/>
      <c r="F13" s="389">
        <f>SUM(F8:F12)</f>
        <v>1896320</v>
      </c>
      <c r="G13" s="389">
        <f>SUM(G8:G12)</f>
        <v>-8640</v>
      </c>
      <c r="H13" s="390">
        <f>SUM(H8:H12)</f>
        <v>1872299</v>
      </c>
      <c r="I13" s="389">
        <f>SUM(I8:I12)</f>
        <v>15381</v>
      </c>
      <c r="J13" s="2"/>
    </row>
    <row r="14" spans="1:10" ht="26.25" customHeight="1">
      <c r="A14" s="350">
        <v>6</v>
      </c>
      <c r="B14" s="376" t="s">
        <v>10</v>
      </c>
      <c r="C14" s="361" t="s">
        <v>16</v>
      </c>
      <c r="D14" s="361" t="s">
        <v>17</v>
      </c>
      <c r="E14" s="362"/>
      <c r="F14" s="363">
        <v>1520800</v>
      </c>
      <c r="G14" s="363">
        <v>-340000</v>
      </c>
      <c r="H14" s="363">
        <v>1175996</v>
      </c>
      <c r="I14" s="363">
        <f>F14+G14-H14</f>
        <v>4804</v>
      </c>
      <c r="J14" s="2"/>
    </row>
    <row r="15" spans="1:10" ht="26.25" customHeight="1">
      <c r="A15" s="350">
        <v>7</v>
      </c>
      <c r="B15" s="376" t="s">
        <v>10</v>
      </c>
      <c r="C15" s="361" t="s">
        <v>16</v>
      </c>
      <c r="D15" s="361" t="s">
        <v>18</v>
      </c>
      <c r="E15" s="362"/>
      <c r="F15" s="363">
        <v>322470</v>
      </c>
      <c r="G15" s="363">
        <v>-85000</v>
      </c>
      <c r="H15" s="363">
        <v>233630</v>
      </c>
      <c r="I15" s="363">
        <f aca="true" t="shared" si="0" ref="I15:I20">F15+G15-H15</f>
        <v>3840</v>
      </c>
      <c r="J15" s="2"/>
    </row>
    <row r="16" spans="1:10" ht="26.25" customHeight="1">
      <c r="A16" s="350">
        <v>8</v>
      </c>
      <c r="B16" s="376" t="s">
        <v>10</v>
      </c>
      <c r="C16" s="361" t="s">
        <v>16</v>
      </c>
      <c r="D16" s="361" t="s">
        <v>19</v>
      </c>
      <c r="E16" s="362"/>
      <c r="F16" s="363">
        <v>120000</v>
      </c>
      <c r="G16" s="363">
        <v>10000</v>
      </c>
      <c r="H16" s="363">
        <v>128216</v>
      </c>
      <c r="I16" s="363">
        <f t="shared" si="0"/>
        <v>1784</v>
      </c>
      <c r="J16" s="2"/>
    </row>
    <row r="17" spans="1:10" ht="26.25" customHeight="1">
      <c r="A17" s="350">
        <v>9</v>
      </c>
      <c r="B17" s="376" t="s">
        <v>10</v>
      </c>
      <c r="C17" s="361" t="s">
        <v>16</v>
      </c>
      <c r="D17" s="361" t="s">
        <v>20</v>
      </c>
      <c r="E17" s="362"/>
      <c r="F17" s="363">
        <v>134400</v>
      </c>
      <c r="G17" s="363">
        <v>-27000</v>
      </c>
      <c r="H17" s="363">
        <v>106620</v>
      </c>
      <c r="I17" s="363">
        <f t="shared" si="0"/>
        <v>780</v>
      </c>
      <c r="J17" s="2"/>
    </row>
    <row r="18" spans="1:10" ht="26.25" customHeight="1">
      <c r="A18" s="350">
        <v>10</v>
      </c>
      <c r="B18" s="376" t="s">
        <v>10</v>
      </c>
      <c r="C18" s="361" t="s">
        <v>16</v>
      </c>
      <c r="D18" s="361" t="s">
        <v>21</v>
      </c>
      <c r="E18" s="362"/>
      <c r="F18" s="363">
        <v>48000</v>
      </c>
      <c r="G18" s="363">
        <v>-30000</v>
      </c>
      <c r="H18" s="363">
        <v>18000</v>
      </c>
      <c r="I18" s="363">
        <f t="shared" si="0"/>
        <v>0</v>
      </c>
      <c r="J18" s="2"/>
    </row>
    <row r="19" spans="1:10" ht="26.25" customHeight="1">
      <c r="A19" s="350">
        <v>11</v>
      </c>
      <c r="B19" s="376" t="s">
        <v>10</v>
      </c>
      <c r="C19" s="361" t="s">
        <v>16</v>
      </c>
      <c r="D19" s="361" t="s">
        <v>528</v>
      </c>
      <c r="E19" s="362"/>
      <c r="F19" s="363">
        <v>331400</v>
      </c>
      <c r="G19" s="363">
        <v>40000</v>
      </c>
      <c r="H19" s="363">
        <v>345420</v>
      </c>
      <c r="I19" s="363">
        <f t="shared" si="0"/>
        <v>25980</v>
      </c>
      <c r="J19" s="2"/>
    </row>
    <row r="20" spans="1:10" ht="26.25" customHeight="1">
      <c r="A20" s="350">
        <v>12</v>
      </c>
      <c r="B20" s="376" t="s">
        <v>10</v>
      </c>
      <c r="C20" s="361" t="s">
        <v>16</v>
      </c>
      <c r="D20" s="361" t="s">
        <v>23</v>
      </c>
      <c r="E20" s="362"/>
      <c r="F20" s="363">
        <v>148000</v>
      </c>
      <c r="G20" s="363">
        <v>0</v>
      </c>
      <c r="H20" s="363">
        <v>132840</v>
      </c>
      <c r="I20" s="363">
        <f t="shared" si="0"/>
        <v>15160</v>
      </c>
      <c r="J20" s="2"/>
    </row>
    <row r="21" spans="1:10" ht="26.25" customHeight="1">
      <c r="A21" s="581" t="s">
        <v>24</v>
      </c>
      <c r="B21" s="582"/>
      <c r="C21" s="582"/>
      <c r="D21" s="582"/>
      <c r="E21" s="583"/>
      <c r="F21" s="389">
        <f>SUM(F14:F20)</f>
        <v>2625070</v>
      </c>
      <c r="G21" s="389">
        <f>SUM(G14:G20)</f>
        <v>-432000</v>
      </c>
      <c r="H21" s="390">
        <f>SUM(H14:H20)</f>
        <v>2140722</v>
      </c>
      <c r="I21" s="389">
        <f>SUM(I14:I20)</f>
        <v>52348</v>
      </c>
      <c r="J21" s="2"/>
    </row>
    <row r="22" spans="1:10" ht="41.25" customHeight="1">
      <c r="A22" s="350">
        <v>13</v>
      </c>
      <c r="B22" s="376" t="s">
        <v>10</v>
      </c>
      <c r="C22" s="361" t="s">
        <v>25</v>
      </c>
      <c r="D22" s="361" t="s">
        <v>531</v>
      </c>
      <c r="E22" s="362"/>
      <c r="F22" s="363">
        <v>297160</v>
      </c>
      <c r="G22" s="364">
        <v>479880</v>
      </c>
      <c r="H22" s="363">
        <v>702353</v>
      </c>
      <c r="I22" s="363">
        <f>F22+G22-H22</f>
        <v>74687</v>
      </c>
      <c r="J22" s="2"/>
    </row>
    <row r="23" spans="1:10" ht="41.25" customHeight="1">
      <c r="A23" s="350">
        <v>14</v>
      </c>
      <c r="B23" s="376" t="s">
        <v>10</v>
      </c>
      <c r="C23" s="361" t="s">
        <v>25</v>
      </c>
      <c r="D23" s="361" t="s">
        <v>26</v>
      </c>
      <c r="E23" s="362"/>
      <c r="F23" s="363">
        <v>35000</v>
      </c>
      <c r="G23" s="363">
        <v>-14000</v>
      </c>
      <c r="H23" s="363">
        <v>20280</v>
      </c>
      <c r="I23" s="363">
        <f>F23+G23-H23</f>
        <v>720</v>
      </c>
      <c r="J23" s="2"/>
    </row>
    <row r="24" spans="1:10" ht="41.25" customHeight="1">
      <c r="A24" s="350">
        <v>15</v>
      </c>
      <c r="B24" s="376" t="s">
        <v>10</v>
      </c>
      <c r="C24" s="361" t="s">
        <v>25</v>
      </c>
      <c r="D24" s="361" t="s">
        <v>27</v>
      </c>
      <c r="E24" s="362"/>
      <c r="F24" s="363">
        <v>46800</v>
      </c>
      <c r="G24" s="363">
        <v>4550</v>
      </c>
      <c r="H24" s="363">
        <v>51350</v>
      </c>
      <c r="I24" s="363">
        <f>F24+G24-H24</f>
        <v>0</v>
      </c>
      <c r="J24" s="2"/>
    </row>
    <row r="25" spans="1:10" ht="41.25" customHeight="1">
      <c r="A25" s="350">
        <v>16</v>
      </c>
      <c r="B25" s="376" t="s">
        <v>10</v>
      </c>
      <c r="C25" s="361" t="s">
        <v>25</v>
      </c>
      <c r="D25" s="361" t="s">
        <v>28</v>
      </c>
      <c r="E25" s="362"/>
      <c r="F25" s="363">
        <v>30000</v>
      </c>
      <c r="G25" s="363">
        <v>-25550</v>
      </c>
      <c r="H25" s="363">
        <v>0</v>
      </c>
      <c r="I25" s="363">
        <f>F25+G25-H25</f>
        <v>4450</v>
      </c>
      <c r="J25" s="2"/>
    </row>
    <row r="26" spans="1:10" ht="41.25" customHeight="1">
      <c r="A26" s="350">
        <v>17</v>
      </c>
      <c r="B26" s="376" t="s">
        <v>10</v>
      </c>
      <c r="C26" s="361" t="s">
        <v>25</v>
      </c>
      <c r="D26" s="361" t="s">
        <v>29</v>
      </c>
      <c r="E26" s="362"/>
      <c r="F26" s="363">
        <v>120000</v>
      </c>
      <c r="G26" s="364">
        <v>-96300</v>
      </c>
      <c r="H26" s="363">
        <v>21745</v>
      </c>
      <c r="I26" s="363">
        <f>F26+G26-H26</f>
        <v>1955</v>
      </c>
      <c r="J26" s="2"/>
    </row>
    <row r="27" spans="1:10" ht="25.5" customHeight="1">
      <c r="A27" s="581" t="s">
        <v>30</v>
      </c>
      <c r="B27" s="582"/>
      <c r="C27" s="582"/>
      <c r="D27" s="582"/>
      <c r="E27" s="583"/>
      <c r="F27" s="389">
        <f>SUM(F22:F26)</f>
        <v>528960</v>
      </c>
      <c r="G27" s="389">
        <f>SUM(G22:G26)</f>
        <v>348580</v>
      </c>
      <c r="H27" s="390">
        <f>SUM(H22:H26)</f>
        <v>795728</v>
      </c>
      <c r="I27" s="389">
        <f>SUM(I22:I26)</f>
        <v>81812</v>
      </c>
      <c r="J27" s="2"/>
    </row>
    <row r="28" spans="1:10" ht="41.25" customHeight="1">
      <c r="A28" s="350">
        <v>18</v>
      </c>
      <c r="B28" s="376" t="s">
        <v>10</v>
      </c>
      <c r="C28" s="361" t="s">
        <v>31</v>
      </c>
      <c r="D28" s="361" t="s">
        <v>32</v>
      </c>
      <c r="E28" s="362"/>
      <c r="F28" s="363">
        <v>425000</v>
      </c>
      <c r="G28" s="363">
        <v>0</v>
      </c>
      <c r="H28" s="363">
        <v>148995</v>
      </c>
      <c r="I28" s="363">
        <f>F28+G28-H28</f>
        <v>276005</v>
      </c>
      <c r="J28" s="2"/>
    </row>
    <row r="29" spans="1:10" ht="41.25" customHeight="1">
      <c r="A29" s="350">
        <v>19</v>
      </c>
      <c r="B29" s="376" t="s">
        <v>10</v>
      </c>
      <c r="C29" s="361" t="s">
        <v>31</v>
      </c>
      <c r="D29" s="361" t="s">
        <v>33</v>
      </c>
      <c r="E29" s="362"/>
      <c r="F29" s="363">
        <v>37000</v>
      </c>
      <c r="G29" s="363">
        <v>5000</v>
      </c>
      <c r="H29" s="363">
        <v>35000</v>
      </c>
      <c r="I29" s="363">
        <f aca="true" t="shared" si="1" ref="I29:I40">F29+G29-H29</f>
        <v>7000</v>
      </c>
      <c r="J29" s="2"/>
    </row>
    <row r="30" spans="1:10" ht="41.25" customHeight="1">
      <c r="A30" s="350">
        <v>20</v>
      </c>
      <c r="B30" s="376" t="s">
        <v>10</v>
      </c>
      <c r="C30" s="361" t="s">
        <v>31</v>
      </c>
      <c r="D30" s="361" t="s">
        <v>533</v>
      </c>
      <c r="E30" s="362" t="s">
        <v>534</v>
      </c>
      <c r="F30" s="363">
        <v>279000</v>
      </c>
      <c r="G30" s="364">
        <v>-57000</v>
      </c>
      <c r="H30" s="363">
        <v>191550</v>
      </c>
      <c r="I30" s="363">
        <f t="shared" si="1"/>
        <v>30450</v>
      </c>
      <c r="J30" s="2"/>
    </row>
    <row r="31" spans="1:10" ht="41.25" customHeight="1">
      <c r="A31" s="350">
        <v>21</v>
      </c>
      <c r="B31" s="376" t="s">
        <v>10</v>
      </c>
      <c r="C31" s="361" t="s">
        <v>31</v>
      </c>
      <c r="D31" s="361" t="s">
        <v>533</v>
      </c>
      <c r="E31" s="362" t="s">
        <v>535</v>
      </c>
      <c r="F31" s="363">
        <v>300000</v>
      </c>
      <c r="G31" s="363">
        <v>-150000</v>
      </c>
      <c r="H31" s="363">
        <v>142638</v>
      </c>
      <c r="I31" s="363">
        <f t="shared" si="1"/>
        <v>7362</v>
      </c>
      <c r="J31" s="2"/>
    </row>
    <row r="32" spans="1:10" ht="41.25" customHeight="1">
      <c r="A32" s="350">
        <v>22</v>
      </c>
      <c r="B32" s="376" t="s">
        <v>10</v>
      </c>
      <c r="C32" s="361" t="s">
        <v>31</v>
      </c>
      <c r="D32" s="361" t="s">
        <v>533</v>
      </c>
      <c r="E32" s="362" t="s">
        <v>536</v>
      </c>
      <c r="F32" s="363">
        <v>10000</v>
      </c>
      <c r="G32" s="363">
        <v>0</v>
      </c>
      <c r="H32" s="363">
        <v>0</v>
      </c>
      <c r="I32" s="363">
        <f t="shared" si="1"/>
        <v>10000</v>
      </c>
      <c r="J32" s="2"/>
    </row>
    <row r="33" spans="1:10" ht="41.25" customHeight="1">
      <c r="A33" s="350">
        <v>23</v>
      </c>
      <c r="B33" s="376" t="s">
        <v>10</v>
      </c>
      <c r="C33" s="361" t="s">
        <v>31</v>
      </c>
      <c r="D33" s="361" t="s">
        <v>533</v>
      </c>
      <c r="E33" s="362" t="s">
        <v>537</v>
      </c>
      <c r="F33" s="363">
        <v>10000</v>
      </c>
      <c r="G33" s="363">
        <v>0</v>
      </c>
      <c r="H33" s="363">
        <v>10000</v>
      </c>
      <c r="I33" s="363">
        <f t="shared" si="1"/>
        <v>0</v>
      </c>
      <c r="J33" s="2"/>
    </row>
    <row r="34" spans="1:10" ht="41.25" customHeight="1">
      <c r="A34" s="350">
        <v>24</v>
      </c>
      <c r="B34" s="376" t="s">
        <v>10</v>
      </c>
      <c r="C34" s="361" t="s">
        <v>31</v>
      </c>
      <c r="D34" s="361" t="s">
        <v>533</v>
      </c>
      <c r="E34" s="362" t="s">
        <v>538</v>
      </c>
      <c r="F34" s="363">
        <v>5000</v>
      </c>
      <c r="G34" s="363">
        <v>0</v>
      </c>
      <c r="H34" s="363">
        <v>1000</v>
      </c>
      <c r="I34" s="363">
        <f t="shared" si="1"/>
        <v>4000</v>
      </c>
      <c r="J34" s="2"/>
    </row>
    <row r="35" spans="1:10" ht="41.25" customHeight="1">
      <c r="A35" s="350">
        <v>25</v>
      </c>
      <c r="B35" s="376" t="s">
        <v>10</v>
      </c>
      <c r="C35" s="361" t="s">
        <v>31</v>
      </c>
      <c r="D35" s="361" t="s">
        <v>533</v>
      </c>
      <c r="E35" s="362" t="s">
        <v>539</v>
      </c>
      <c r="F35" s="363">
        <v>30000</v>
      </c>
      <c r="G35" s="363">
        <v>-30000</v>
      </c>
      <c r="H35" s="363">
        <v>0</v>
      </c>
      <c r="I35" s="363">
        <f t="shared" si="1"/>
        <v>0</v>
      </c>
      <c r="J35" s="2"/>
    </row>
    <row r="36" spans="1:11" ht="41.25" customHeight="1">
      <c r="A36" s="350">
        <v>26</v>
      </c>
      <c r="B36" s="376" t="s">
        <v>10</v>
      </c>
      <c r="C36" s="361" t="s">
        <v>31</v>
      </c>
      <c r="D36" s="361" t="s">
        <v>533</v>
      </c>
      <c r="E36" s="362" t="s">
        <v>540</v>
      </c>
      <c r="F36" s="363">
        <v>7000</v>
      </c>
      <c r="G36" s="363">
        <v>0</v>
      </c>
      <c r="H36" s="363">
        <v>3000</v>
      </c>
      <c r="I36" s="363">
        <f t="shared" si="1"/>
        <v>4000</v>
      </c>
      <c r="J36" s="2"/>
      <c r="K36" s="4" t="s">
        <v>594</v>
      </c>
    </row>
    <row r="37" spans="1:10" ht="41.25" customHeight="1">
      <c r="A37" s="350">
        <v>27</v>
      </c>
      <c r="B37" s="376" t="s">
        <v>10</v>
      </c>
      <c r="C37" s="361" t="s">
        <v>31</v>
      </c>
      <c r="D37" s="361" t="s">
        <v>533</v>
      </c>
      <c r="E37" s="362" t="s">
        <v>541</v>
      </c>
      <c r="F37" s="363">
        <v>80000</v>
      </c>
      <c r="G37" s="363">
        <v>-59360</v>
      </c>
      <c r="H37" s="363">
        <v>19795</v>
      </c>
      <c r="I37" s="363">
        <f t="shared" si="1"/>
        <v>845</v>
      </c>
      <c r="J37" s="2"/>
    </row>
    <row r="38" spans="1:10" ht="41.25" customHeight="1">
      <c r="A38" s="350">
        <v>28</v>
      </c>
      <c r="B38" s="376" t="s">
        <v>10</v>
      </c>
      <c r="C38" s="361" t="s">
        <v>31</v>
      </c>
      <c r="D38" s="361" t="s">
        <v>533</v>
      </c>
      <c r="E38" s="362" t="s">
        <v>542</v>
      </c>
      <c r="F38" s="363">
        <v>300000</v>
      </c>
      <c r="G38" s="364">
        <v>-300000</v>
      </c>
      <c r="H38" s="363">
        <v>0</v>
      </c>
      <c r="I38" s="363">
        <f t="shared" si="1"/>
        <v>0</v>
      </c>
      <c r="J38" s="2"/>
    </row>
    <row r="39" spans="1:10" ht="41.25" customHeight="1">
      <c r="A39" s="350">
        <v>29</v>
      </c>
      <c r="B39" s="376" t="s">
        <v>10</v>
      </c>
      <c r="C39" s="361" t="s">
        <v>31</v>
      </c>
      <c r="D39" s="361" t="s">
        <v>533</v>
      </c>
      <c r="E39" s="362" t="s">
        <v>543</v>
      </c>
      <c r="F39" s="363"/>
      <c r="G39" s="364">
        <v>155905</v>
      </c>
      <c r="H39" s="363">
        <v>155040</v>
      </c>
      <c r="I39" s="363">
        <f t="shared" si="1"/>
        <v>865</v>
      </c>
      <c r="J39" s="2"/>
    </row>
    <row r="40" spans="1:10" ht="41.25" customHeight="1">
      <c r="A40" s="350">
        <v>30</v>
      </c>
      <c r="B40" s="376" t="s">
        <v>10</v>
      </c>
      <c r="C40" s="361" t="s">
        <v>31</v>
      </c>
      <c r="D40" s="361" t="s">
        <v>35</v>
      </c>
      <c r="E40" s="362"/>
      <c r="F40" s="363">
        <v>250000</v>
      </c>
      <c r="G40" s="363">
        <v>-142000</v>
      </c>
      <c r="H40" s="363">
        <v>107779.02</v>
      </c>
      <c r="I40" s="363">
        <f t="shared" si="1"/>
        <v>220.97999999999593</v>
      </c>
      <c r="J40" s="2"/>
    </row>
    <row r="41" spans="1:10" ht="27" customHeight="1">
      <c r="A41" s="581" t="s">
        <v>36</v>
      </c>
      <c r="B41" s="582"/>
      <c r="C41" s="582"/>
      <c r="D41" s="582"/>
      <c r="E41" s="583"/>
      <c r="F41" s="389">
        <f>SUM(F28:F40)</f>
        <v>1733000</v>
      </c>
      <c r="G41" s="389">
        <f>SUM(G28:G40)</f>
        <v>-577455</v>
      </c>
      <c r="H41" s="390">
        <f>SUM(H28:H40)</f>
        <v>814797.02</v>
      </c>
      <c r="I41" s="389">
        <f>SUM(I28:I40)</f>
        <v>340747.98</v>
      </c>
      <c r="J41" s="2"/>
    </row>
    <row r="42" spans="1:10" ht="21.75" customHeight="1">
      <c r="A42" s="350">
        <v>31</v>
      </c>
      <c r="B42" s="376" t="s">
        <v>10</v>
      </c>
      <c r="C42" s="361" t="s">
        <v>37</v>
      </c>
      <c r="D42" s="361" t="s">
        <v>38</v>
      </c>
      <c r="E42" s="362"/>
      <c r="F42" s="363">
        <v>40000</v>
      </c>
      <c r="G42" s="363">
        <v>0</v>
      </c>
      <c r="H42" s="363">
        <v>35376</v>
      </c>
      <c r="I42" s="363">
        <f>F42+G42-H42</f>
        <v>4624</v>
      </c>
      <c r="J42" s="2"/>
    </row>
    <row r="43" spans="1:10" ht="21.75" customHeight="1">
      <c r="A43" s="350">
        <v>32</v>
      </c>
      <c r="B43" s="376" t="s">
        <v>10</v>
      </c>
      <c r="C43" s="361" t="s">
        <v>37</v>
      </c>
      <c r="D43" s="361" t="s">
        <v>39</v>
      </c>
      <c r="E43" s="362"/>
      <c r="F43" s="363">
        <v>2500</v>
      </c>
      <c r="G43" s="363">
        <v>11000</v>
      </c>
      <c r="H43" s="363">
        <v>13155</v>
      </c>
      <c r="I43" s="363">
        <f aca="true" t="shared" si="2" ref="I43:I48">F43+G43-H43</f>
        <v>345</v>
      </c>
      <c r="J43" s="2"/>
    </row>
    <row r="44" spans="1:10" ht="21.75" customHeight="1">
      <c r="A44" s="350">
        <v>33</v>
      </c>
      <c r="B44" s="376" t="s">
        <v>10</v>
      </c>
      <c r="C44" s="361" t="s">
        <v>37</v>
      </c>
      <c r="D44" s="361" t="s">
        <v>40</v>
      </c>
      <c r="E44" s="362"/>
      <c r="F44" s="363">
        <v>10000</v>
      </c>
      <c r="G44" s="363">
        <v>5000</v>
      </c>
      <c r="H44" s="363">
        <v>9841</v>
      </c>
      <c r="I44" s="363">
        <f t="shared" si="2"/>
        <v>5159</v>
      </c>
      <c r="J44" s="2"/>
    </row>
    <row r="45" spans="1:10" ht="21.75" customHeight="1">
      <c r="A45" s="350">
        <v>34</v>
      </c>
      <c r="B45" s="376" t="s">
        <v>10</v>
      </c>
      <c r="C45" s="361" t="s">
        <v>37</v>
      </c>
      <c r="D45" s="361" t="s">
        <v>41</v>
      </c>
      <c r="E45" s="362"/>
      <c r="F45" s="363">
        <v>250000</v>
      </c>
      <c r="G45" s="363">
        <v>0</v>
      </c>
      <c r="H45" s="363">
        <v>211479.8</v>
      </c>
      <c r="I45" s="363">
        <f t="shared" si="2"/>
        <v>38520.20000000001</v>
      </c>
      <c r="J45" s="2"/>
    </row>
    <row r="46" spans="1:10" ht="21.75" customHeight="1">
      <c r="A46" s="350">
        <v>35</v>
      </c>
      <c r="B46" s="376" t="s">
        <v>10</v>
      </c>
      <c r="C46" s="361" t="s">
        <v>37</v>
      </c>
      <c r="D46" s="361" t="s">
        <v>42</v>
      </c>
      <c r="E46" s="362"/>
      <c r="F46" s="363">
        <v>10000</v>
      </c>
      <c r="G46" s="363">
        <v>0</v>
      </c>
      <c r="H46" s="363">
        <v>0</v>
      </c>
      <c r="I46" s="363">
        <f t="shared" si="2"/>
        <v>10000</v>
      </c>
      <c r="J46" s="373">
        <f>SUM(J43:J45)</f>
        <v>0</v>
      </c>
    </row>
    <row r="47" spans="1:10" ht="21.75" customHeight="1">
      <c r="A47" s="350">
        <v>36</v>
      </c>
      <c r="B47" s="376" t="s">
        <v>10</v>
      </c>
      <c r="C47" s="361" t="s">
        <v>37</v>
      </c>
      <c r="D47" s="361" t="s">
        <v>43</v>
      </c>
      <c r="E47" s="362"/>
      <c r="F47" s="363">
        <v>30000</v>
      </c>
      <c r="G47" s="363">
        <v>0</v>
      </c>
      <c r="H47" s="363">
        <v>25308</v>
      </c>
      <c r="I47" s="363">
        <f t="shared" si="2"/>
        <v>4692</v>
      </c>
      <c r="J47" s="374"/>
    </row>
    <row r="48" spans="1:10" ht="21.75" customHeight="1">
      <c r="A48" s="350">
        <v>37</v>
      </c>
      <c r="B48" s="376" t="s">
        <v>10</v>
      </c>
      <c r="C48" s="361" t="s">
        <v>37</v>
      </c>
      <c r="D48" s="361" t="s">
        <v>44</v>
      </c>
      <c r="E48" s="362"/>
      <c r="F48" s="363">
        <v>10000</v>
      </c>
      <c r="G48" s="363">
        <v>0</v>
      </c>
      <c r="H48" s="363">
        <v>9600</v>
      </c>
      <c r="I48" s="363">
        <f t="shared" si="2"/>
        <v>400</v>
      </c>
      <c r="J48" s="374"/>
    </row>
    <row r="49" spans="1:10" ht="24.75" customHeight="1">
      <c r="A49" s="574" t="s">
        <v>45</v>
      </c>
      <c r="B49" s="575"/>
      <c r="C49" s="575"/>
      <c r="D49" s="575"/>
      <c r="E49" s="576"/>
      <c r="F49" s="354">
        <f>SUM(F42:F48)</f>
        <v>352500</v>
      </c>
      <c r="G49" s="354">
        <f>SUM(G42:G48)</f>
        <v>16000</v>
      </c>
      <c r="H49" s="355">
        <f>SUM(H42:H48)</f>
        <v>304759.8</v>
      </c>
      <c r="I49" s="354">
        <f>SUM(I42:I48)</f>
        <v>63740.20000000001</v>
      </c>
      <c r="J49" s="2"/>
    </row>
    <row r="50" spans="1:10" ht="23.25" customHeight="1">
      <c r="A50" s="350">
        <v>38</v>
      </c>
      <c r="B50" s="376" t="s">
        <v>10</v>
      </c>
      <c r="C50" s="361" t="s">
        <v>46</v>
      </c>
      <c r="D50" s="361" t="s">
        <v>47</v>
      </c>
      <c r="E50" s="362"/>
      <c r="F50" s="363">
        <v>120000</v>
      </c>
      <c r="G50" s="363">
        <v>40000</v>
      </c>
      <c r="H50" s="363">
        <v>130872.42</v>
      </c>
      <c r="I50" s="363">
        <f>F50+G50-H50</f>
        <v>29127.58</v>
      </c>
      <c r="J50" s="2"/>
    </row>
    <row r="51" spans="1:10" ht="23.25" customHeight="1">
      <c r="A51" s="350">
        <v>39</v>
      </c>
      <c r="B51" s="376" t="s">
        <v>10</v>
      </c>
      <c r="C51" s="361" t="s">
        <v>46</v>
      </c>
      <c r="D51" s="361" t="s">
        <v>571</v>
      </c>
      <c r="E51" s="362"/>
      <c r="F51" s="363">
        <v>120000</v>
      </c>
      <c r="G51" s="363">
        <v>-35000</v>
      </c>
      <c r="H51" s="363">
        <v>84747.21</v>
      </c>
      <c r="I51" s="363">
        <f>F51+G51-H51</f>
        <v>252.7899999999936</v>
      </c>
      <c r="J51" s="2"/>
    </row>
    <row r="52" spans="1:10" ht="23.25" customHeight="1">
      <c r="A52" s="350">
        <v>40</v>
      </c>
      <c r="B52" s="376" t="s">
        <v>10</v>
      </c>
      <c r="C52" s="361" t="s">
        <v>46</v>
      </c>
      <c r="D52" s="361" t="s">
        <v>572</v>
      </c>
      <c r="E52" s="362"/>
      <c r="F52" s="363">
        <v>35000</v>
      </c>
      <c r="G52" s="363">
        <v>-29000</v>
      </c>
      <c r="H52" s="363">
        <v>5557</v>
      </c>
      <c r="I52" s="363">
        <f>F52+G52-H52</f>
        <v>443</v>
      </c>
      <c r="J52" s="2"/>
    </row>
    <row r="53" spans="1:10" ht="28.5" customHeight="1">
      <c r="A53" s="574" t="s">
        <v>48</v>
      </c>
      <c r="B53" s="575"/>
      <c r="C53" s="575"/>
      <c r="D53" s="575"/>
      <c r="E53" s="576"/>
      <c r="F53" s="354">
        <f>SUM(F50:F52)</f>
        <v>275000</v>
      </c>
      <c r="G53" s="354">
        <f>SUM(G50:G52)</f>
        <v>-24000</v>
      </c>
      <c r="H53" s="355">
        <f>SUM(H50:H52)</f>
        <v>221176.63</v>
      </c>
      <c r="I53" s="354">
        <f>SUM(I50:I52)</f>
        <v>29823.369999999995</v>
      </c>
      <c r="J53" s="2"/>
    </row>
    <row r="54" spans="1:11" ht="26.25" customHeight="1">
      <c r="A54" s="350">
        <v>41</v>
      </c>
      <c r="B54" s="391" t="s">
        <v>10</v>
      </c>
      <c r="C54" s="368" t="s">
        <v>595</v>
      </c>
      <c r="D54" s="368" t="s">
        <v>575</v>
      </c>
      <c r="E54" s="369"/>
      <c r="F54" s="370"/>
      <c r="G54" s="363">
        <v>6000</v>
      </c>
      <c r="H54" s="363">
        <v>5900</v>
      </c>
      <c r="I54" s="363">
        <f>F54+G54-H54</f>
        <v>100</v>
      </c>
      <c r="J54" s="365" t="e">
        <f>#REF!+J14+J20+J34+J42+J46+J48+J51+J53</f>
        <v>#REF!</v>
      </c>
      <c r="K54" s="359"/>
    </row>
    <row r="55" spans="1:10" ht="21.75" customHeight="1">
      <c r="A55" s="574" t="s">
        <v>596</v>
      </c>
      <c r="B55" s="575"/>
      <c r="C55" s="575"/>
      <c r="D55" s="575"/>
      <c r="E55" s="576"/>
      <c r="F55" s="354"/>
      <c r="G55" s="354">
        <v>6000</v>
      </c>
      <c r="H55" s="354">
        <f>SUM(H54)</f>
        <v>5900</v>
      </c>
      <c r="I55" s="354">
        <f>SUM(I54)</f>
        <v>100</v>
      </c>
      <c r="J55" s="2"/>
    </row>
    <row r="56" spans="1:10" ht="29.25" customHeight="1">
      <c r="A56" s="350">
        <v>42</v>
      </c>
      <c r="B56" s="376" t="s">
        <v>10</v>
      </c>
      <c r="C56" s="361" t="s">
        <v>51</v>
      </c>
      <c r="D56" s="361" t="s">
        <v>52</v>
      </c>
      <c r="E56" s="362"/>
      <c r="F56" s="363">
        <v>8000</v>
      </c>
      <c r="G56" s="363">
        <v>0</v>
      </c>
      <c r="H56" s="363">
        <v>0</v>
      </c>
      <c r="I56" s="363">
        <f>F56-H56</f>
        <v>8000</v>
      </c>
      <c r="J56" s="2"/>
    </row>
    <row r="57" spans="1:11" ht="29.25" customHeight="1">
      <c r="A57" s="350">
        <v>43</v>
      </c>
      <c r="B57" s="376" t="s">
        <v>10</v>
      </c>
      <c r="C57" s="361" t="s">
        <v>51</v>
      </c>
      <c r="D57" s="361" t="s">
        <v>65</v>
      </c>
      <c r="E57" s="362"/>
      <c r="F57" s="363">
        <v>0</v>
      </c>
      <c r="G57" s="363">
        <v>55000</v>
      </c>
      <c r="H57" s="363">
        <v>55000</v>
      </c>
      <c r="I57" s="363">
        <v>0</v>
      </c>
      <c r="J57" s="2"/>
      <c r="K57" s="359"/>
    </row>
    <row r="58" spans="1:10" ht="27.75" customHeight="1">
      <c r="A58" s="574" t="s">
        <v>53</v>
      </c>
      <c r="B58" s="575"/>
      <c r="C58" s="575"/>
      <c r="D58" s="575"/>
      <c r="E58" s="576"/>
      <c r="F58" s="354">
        <f>SUM(F56:F57)</f>
        <v>8000</v>
      </c>
      <c r="G58" s="354">
        <f>SUM(G56:G57)</f>
        <v>55000</v>
      </c>
      <c r="H58" s="355">
        <f>SUM(H56:H57)</f>
        <v>55000</v>
      </c>
      <c r="I58" s="354">
        <f>SUM(I56:I57)</f>
        <v>8000</v>
      </c>
      <c r="J58" s="2"/>
    </row>
    <row r="59" spans="1:10" ht="31.5" customHeight="1">
      <c r="A59" s="350">
        <v>44</v>
      </c>
      <c r="B59" s="376" t="s">
        <v>10</v>
      </c>
      <c r="C59" s="361" t="s">
        <v>587</v>
      </c>
      <c r="D59" s="361" t="s">
        <v>588</v>
      </c>
      <c r="E59" s="362"/>
      <c r="F59" s="363"/>
      <c r="G59" s="363">
        <v>540000</v>
      </c>
      <c r="H59" s="363">
        <v>422083</v>
      </c>
      <c r="I59" s="363">
        <f>F59+G59-H59</f>
        <v>117917</v>
      </c>
      <c r="J59" s="2"/>
    </row>
    <row r="60" spans="1:10" ht="27" customHeight="1">
      <c r="A60" s="574" t="s">
        <v>589</v>
      </c>
      <c r="B60" s="575"/>
      <c r="C60" s="575"/>
      <c r="D60" s="575"/>
      <c r="E60" s="576"/>
      <c r="F60" s="354">
        <f>SUM(F59)</f>
        <v>0</v>
      </c>
      <c r="G60" s="354">
        <f>SUM(G59)</f>
        <v>540000</v>
      </c>
      <c r="H60" s="355">
        <f>SUM(H59)</f>
        <v>422083</v>
      </c>
      <c r="I60" s="354">
        <f>SUM(I59)</f>
        <v>117917</v>
      </c>
      <c r="J60" s="2"/>
    </row>
    <row r="61" spans="1:10" ht="30.75" customHeight="1">
      <c r="A61" s="571" t="s">
        <v>54</v>
      </c>
      <c r="B61" s="572"/>
      <c r="C61" s="572"/>
      <c r="D61" s="572"/>
      <c r="E61" s="573"/>
      <c r="F61" s="357">
        <f>F13+F21+F27+F41+F49+F53+F58</f>
        <v>7418850</v>
      </c>
      <c r="G61" s="357">
        <f>G13+G21+G27+G41+G49+G53+G55+G58+G60</f>
        <v>-76515</v>
      </c>
      <c r="H61" s="375">
        <f>H13+H21+H27+H41+H49+H53+H55+H58+H60</f>
        <v>6632465.449999999</v>
      </c>
      <c r="I61" s="357">
        <f>I13+I21+I27+I41+I49+I53+I55+I58+I60</f>
        <v>709869.5499999999</v>
      </c>
      <c r="J61" s="2"/>
    </row>
    <row r="62" spans="1:10" ht="41.25" customHeight="1">
      <c r="A62" s="350">
        <v>45</v>
      </c>
      <c r="B62" s="376" t="s">
        <v>57</v>
      </c>
      <c r="C62" s="361" t="s">
        <v>25</v>
      </c>
      <c r="D62" s="361" t="s">
        <v>531</v>
      </c>
      <c r="E62" s="362"/>
      <c r="F62" s="363">
        <v>120000</v>
      </c>
      <c r="G62" s="363">
        <v>0</v>
      </c>
      <c r="H62" s="363">
        <v>100600</v>
      </c>
      <c r="I62" s="363">
        <f>F62-H62</f>
        <v>19400</v>
      </c>
      <c r="J62" s="2"/>
    </row>
    <row r="63" spans="1:10" ht="27.75" customHeight="1">
      <c r="A63" s="574" t="s">
        <v>30</v>
      </c>
      <c r="B63" s="575"/>
      <c r="C63" s="575"/>
      <c r="D63" s="575"/>
      <c r="E63" s="576"/>
      <c r="F63" s="354">
        <f>SUM(F62)</f>
        <v>120000</v>
      </c>
      <c r="G63" s="354">
        <f>SUM(G62)</f>
        <v>0</v>
      </c>
      <c r="H63" s="354">
        <f>SUM(H62)</f>
        <v>100600</v>
      </c>
      <c r="I63" s="354">
        <f>SUM(I62)</f>
        <v>19400</v>
      </c>
      <c r="J63" s="2"/>
    </row>
    <row r="64" spans="1:10" ht="41.25" customHeight="1">
      <c r="A64" s="350">
        <v>46</v>
      </c>
      <c r="B64" s="376" t="s">
        <v>57</v>
      </c>
      <c r="C64" s="361" t="s">
        <v>31</v>
      </c>
      <c r="D64" s="361" t="s">
        <v>533</v>
      </c>
      <c r="E64" s="362" t="s">
        <v>544</v>
      </c>
      <c r="F64" s="363">
        <v>250000</v>
      </c>
      <c r="G64" s="363">
        <v>42500</v>
      </c>
      <c r="H64" s="363">
        <v>283865</v>
      </c>
      <c r="I64" s="363">
        <f>F64+G64-H64</f>
        <v>8635</v>
      </c>
      <c r="J64" s="2"/>
    </row>
    <row r="65" spans="1:10" ht="41.25" customHeight="1">
      <c r="A65" s="350">
        <v>47</v>
      </c>
      <c r="B65" s="376" t="s">
        <v>57</v>
      </c>
      <c r="C65" s="361" t="s">
        <v>31</v>
      </c>
      <c r="D65" s="361" t="s">
        <v>533</v>
      </c>
      <c r="E65" s="362" t="s">
        <v>545</v>
      </c>
      <c r="F65" s="363">
        <v>150000</v>
      </c>
      <c r="G65" s="363">
        <v>-25000</v>
      </c>
      <c r="H65" s="363">
        <v>85250</v>
      </c>
      <c r="I65" s="363">
        <f>F65+G65-H65</f>
        <v>39750</v>
      </c>
      <c r="J65" s="2"/>
    </row>
    <row r="66" spans="1:10" ht="41.25" customHeight="1">
      <c r="A66" s="350">
        <v>48</v>
      </c>
      <c r="B66" s="376" t="s">
        <v>57</v>
      </c>
      <c r="C66" s="361" t="s">
        <v>31</v>
      </c>
      <c r="D66" s="361" t="s">
        <v>533</v>
      </c>
      <c r="E66" s="362" t="s">
        <v>546</v>
      </c>
      <c r="F66" s="363">
        <v>20000</v>
      </c>
      <c r="G66" s="363">
        <v>0</v>
      </c>
      <c r="H66" s="363">
        <v>20000</v>
      </c>
      <c r="I66" s="363">
        <f>F66+G66-H66</f>
        <v>0</v>
      </c>
      <c r="J66" s="2"/>
    </row>
    <row r="67" spans="1:10" ht="26.25" customHeight="1">
      <c r="A67" s="574" t="s">
        <v>36</v>
      </c>
      <c r="B67" s="575"/>
      <c r="C67" s="575"/>
      <c r="D67" s="575"/>
      <c r="E67" s="576"/>
      <c r="F67" s="354">
        <f>SUM(F64:F66)</f>
        <v>420000</v>
      </c>
      <c r="G67" s="354">
        <f>SUM(G64:G66)</f>
        <v>17500</v>
      </c>
      <c r="H67" s="355">
        <f>SUM(H64:H66)</f>
        <v>389115</v>
      </c>
      <c r="I67" s="354">
        <f>SUM(I64:I66)</f>
        <v>48385</v>
      </c>
      <c r="J67" s="2"/>
    </row>
    <row r="68" spans="1:10" ht="24" customHeight="1">
      <c r="A68" s="571" t="s">
        <v>58</v>
      </c>
      <c r="B68" s="572"/>
      <c r="C68" s="572"/>
      <c r="D68" s="572"/>
      <c r="E68" s="573"/>
      <c r="F68" s="357">
        <f>F63+F67</f>
        <v>540000</v>
      </c>
      <c r="G68" s="357">
        <f>G63+G67</f>
        <v>17500</v>
      </c>
      <c r="H68" s="375">
        <f>H63+H67</f>
        <v>489715</v>
      </c>
      <c r="I68" s="357">
        <f>I63+I67</f>
        <v>67785</v>
      </c>
      <c r="J68" s="2"/>
    </row>
    <row r="69" spans="1:10" ht="25.5" customHeight="1">
      <c r="A69" s="350">
        <v>49</v>
      </c>
      <c r="B69" s="376" t="s">
        <v>59</v>
      </c>
      <c r="C69" s="361" t="s">
        <v>16</v>
      </c>
      <c r="D69" s="361" t="s">
        <v>528</v>
      </c>
      <c r="E69" s="362"/>
      <c r="F69" s="363">
        <v>0</v>
      </c>
      <c r="G69" s="363">
        <v>9120</v>
      </c>
      <c r="H69" s="363">
        <v>9120</v>
      </c>
      <c r="I69" s="363">
        <f>G69-H69</f>
        <v>0</v>
      </c>
      <c r="J69" s="2"/>
    </row>
    <row r="70" spans="1:10" ht="30.75" customHeight="1">
      <c r="A70" s="574" t="s">
        <v>24</v>
      </c>
      <c r="B70" s="575"/>
      <c r="C70" s="575"/>
      <c r="D70" s="575"/>
      <c r="E70" s="576"/>
      <c r="F70" s="354">
        <v>0</v>
      </c>
      <c r="G70" s="354">
        <f>SUM(G69)</f>
        <v>9120</v>
      </c>
      <c r="H70" s="355">
        <f>SUM(H69)</f>
        <v>9120</v>
      </c>
      <c r="I70" s="354">
        <f>SUM(I69)</f>
        <v>0</v>
      </c>
      <c r="J70" s="2"/>
    </row>
    <row r="71" spans="1:10" ht="47.25" customHeight="1">
      <c r="A71" s="350">
        <v>50</v>
      </c>
      <c r="B71" s="376" t="s">
        <v>59</v>
      </c>
      <c r="C71" s="361" t="s">
        <v>31</v>
      </c>
      <c r="D71" s="361" t="s">
        <v>533</v>
      </c>
      <c r="E71" s="362" t="s">
        <v>547</v>
      </c>
      <c r="F71" s="363">
        <v>8000</v>
      </c>
      <c r="G71" s="363">
        <v>0</v>
      </c>
      <c r="H71" s="363">
        <v>0</v>
      </c>
      <c r="I71" s="363">
        <f>F71-H71</f>
        <v>8000</v>
      </c>
      <c r="J71" s="2"/>
    </row>
    <row r="72" spans="1:10" ht="47.25" customHeight="1">
      <c r="A72" s="350">
        <v>51</v>
      </c>
      <c r="B72" s="376" t="s">
        <v>59</v>
      </c>
      <c r="C72" s="361" t="s">
        <v>31</v>
      </c>
      <c r="D72" s="361" t="s">
        <v>533</v>
      </c>
      <c r="E72" s="362" t="s">
        <v>548</v>
      </c>
      <c r="F72" s="363">
        <v>100000</v>
      </c>
      <c r="G72" s="363">
        <v>0</v>
      </c>
      <c r="H72" s="363">
        <v>98465</v>
      </c>
      <c r="I72" s="363">
        <f>F72-H72</f>
        <v>1535</v>
      </c>
      <c r="J72" s="373">
        <f>SUM(J71)</f>
        <v>0</v>
      </c>
    </row>
    <row r="73" spans="1:10" ht="47.25" customHeight="1">
      <c r="A73" s="350">
        <v>52</v>
      </c>
      <c r="B73" s="376" t="s">
        <v>59</v>
      </c>
      <c r="C73" s="361" t="s">
        <v>31</v>
      </c>
      <c r="D73" s="361" t="s">
        <v>533</v>
      </c>
      <c r="E73" s="362" t="s">
        <v>549</v>
      </c>
      <c r="F73" s="363">
        <v>1058400</v>
      </c>
      <c r="G73" s="363">
        <v>0</v>
      </c>
      <c r="H73" s="363">
        <v>681660</v>
      </c>
      <c r="I73" s="363">
        <f>F73-H73</f>
        <v>376740</v>
      </c>
      <c r="J73" s="2"/>
    </row>
    <row r="74" spans="1:10" ht="27" customHeight="1">
      <c r="A74" s="574" t="s">
        <v>36</v>
      </c>
      <c r="B74" s="575"/>
      <c r="C74" s="575"/>
      <c r="D74" s="575"/>
      <c r="E74" s="576"/>
      <c r="F74" s="354">
        <f>SUM(F71:F73)</f>
        <v>1166400</v>
      </c>
      <c r="G74" s="354">
        <f>SUM(G71:G73)</f>
        <v>0</v>
      </c>
      <c r="H74" s="355">
        <f>SUM(H71:H73)</f>
        <v>780125</v>
      </c>
      <c r="I74" s="355">
        <f>SUM(I71:I73)</f>
        <v>386275</v>
      </c>
      <c r="J74" s="2"/>
    </row>
    <row r="75" spans="1:10" ht="27.75" customHeight="1">
      <c r="A75" s="350">
        <v>53</v>
      </c>
      <c r="B75" s="376" t="s">
        <v>59</v>
      </c>
      <c r="C75" s="361" t="s">
        <v>37</v>
      </c>
      <c r="D75" s="361" t="s">
        <v>60</v>
      </c>
      <c r="E75" s="362"/>
      <c r="F75" s="363">
        <v>2233780</v>
      </c>
      <c r="G75" s="363">
        <v>0</v>
      </c>
      <c r="H75" s="363">
        <v>2039120.44</v>
      </c>
      <c r="I75" s="363">
        <f>F75-H75</f>
        <v>194659.56000000006</v>
      </c>
      <c r="J75" s="2"/>
    </row>
    <row r="76" spans="1:10" ht="27.75" customHeight="1">
      <c r="A76" s="350">
        <v>54</v>
      </c>
      <c r="B76" s="376" t="s">
        <v>59</v>
      </c>
      <c r="C76" s="361" t="s">
        <v>37</v>
      </c>
      <c r="D76" s="361" t="s">
        <v>570</v>
      </c>
      <c r="E76" s="362"/>
      <c r="F76" s="363">
        <v>321300</v>
      </c>
      <c r="G76" s="363">
        <v>0</v>
      </c>
      <c r="H76" s="363">
        <v>0</v>
      </c>
      <c r="I76" s="363">
        <f>F76-H76</f>
        <v>321300</v>
      </c>
      <c r="J76" s="2"/>
    </row>
    <row r="77" spans="1:10" ht="31.5" customHeight="1">
      <c r="A77" s="577" t="s">
        <v>45</v>
      </c>
      <c r="B77" s="578"/>
      <c r="C77" s="578"/>
      <c r="D77" s="578"/>
      <c r="E77" s="579"/>
      <c r="F77" s="372">
        <f>SUM(F75:F76)</f>
        <v>2555080</v>
      </c>
      <c r="G77" s="372">
        <f>SUM(G75:G76)</f>
        <v>0</v>
      </c>
      <c r="H77" s="372">
        <f>SUM(H75:H76)</f>
        <v>2039120.44</v>
      </c>
      <c r="I77" s="372">
        <f>SUM(I75:I76)</f>
        <v>515959.56000000006</v>
      </c>
      <c r="J77" s="373">
        <f>SUM(J76)</f>
        <v>0</v>
      </c>
    </row>
    <row r="78" spans="1:10" ht="28.5" customHeight="1">
      <c r="A78" s="350">
        <v>55</v>
      </c>
      <c r="B78" s="376" t="s">
        <v>59</v>
      </c>
      <c r="C78" s="361" t="s">
        <v>51</v>
      </c>
      <c r="D78" s="361" t="s">
        <v>52</v>
      </c>
      <c r="E78" s="362"/>
      <c r="F78" s="363">
        <v>3836000</v>
      </c>
      <c r="G78" s="363">
        <v>0</v>
      </c>
      <c r="H78" s="363">
        <v>3820000</v>
      </c>
      <c r="I78" s="363">
        <f>F78-H78</f>
        <v>16000</v>
      </c>
      <c r="J78" s="373">
        <f>J75+J77</f>
        <v>0</v>
      </c>
    </row>
    <row r="79" spans="1:10" ht="24" customHeight="1">
      <c r="A79" s="574" t="s">
        <v>53</v>
      </c>
      <c r="B79" s="575"/>
      <c r="C79" s="575"/>
      <c r="D79" s="575"/>
      <c r="E79" s="576"/>
      <c r="F79" s="354">
        <f>SUM(F78)</f>
        <v>3836000</v>
      </c>
      <c r="G79" s="354">
        <f>SUM(G78)</f>
        <v>0</v>
      </c>
      <c r="H79" s="354">
        <f>SUM(H78)</f>
        <v>3820000</v>
      </c>
      <c r="I79" s="354">
        <f>SUM(I78)</f>
        <v>16000</v>
      </c>
      <c r="J79" s="2"/>
    </row>
    <row r="80" spans="1:10" ht="25.5" customHeight="1">
      <c r="A80" s="571" t="s">
        <v>63</v>
      </c>
      <c r="B80" s="572"/>
      <c r="C80" s="572"/>
      <c r="D80" s="572"/>
      <c r="E80" s="573"/>
      <c r="F80" s="375">
        <f>F74+F77+F79</f>
        <v>7557480</v>
      </c>
      <c r="G80" s="357">
        <f>G70</f>
        <v>9120</v>
      </c>
      <c r="H80" s="375">
        <f>H70+H74+H77+H79</f>
        <v>6648365.4399999995</v>
      </c>
      <c r="I80" s="375">
        <f>I74+I77+I79</f>
        <v>918234.56</v>
      </c>
      <c r="J80" s="2"/>
    </row>
    <row r="81" spans="1:10" ht="41.25" customHeight="1">
      <c r="A81" s="350">
        <v>56</v>
      </c>
      <c r="B81" s="376" t="s">
        <v>64</v>
      </c>
      <c r="C81" s="361" t="s">
        <v>31</v>
      </c>
      <c r="D81" s="361" t="s">
        <v>533</v>
      </c>
      <c r="E81" s="362" t="s">
        <v>550</v>
      </c>
      <c r="F81" s="363">
        <v>80000</v>
      </c>
      <c r="G81" s="363">
        <v>-80000</v>
      </c>
      <c r="H81" s="363">
        <v>0</v>
      </c>
      <c r="I81" s="363">
        <f>F81+G81-H81</f>
        <v>0</v>
      </c>
      <c r="J81" s="2"/>
    </row>
    <row r="82" spans="1:10" ht="24.75" customHeight="1">
      <c r="A82" s="574" t="s">
        <v>36</v>
      </c>
      <c r="B82" s="575"/>
      <c r="C82" s="575"/>
      <c r="D82" s="575"/>
      <c r="E82" s="576"/>
      <c r="F82" s="354">
        <f>SUM(F81)</f>
        <v>80000</v>
      </c>
      <c r="G82" s="354">
        <f>SUM(G81)</f>
        <v>-80000</v>
      </c>
      <c r="H82" s="354">
        <f>SUM(H81)</f>
        <v>0</v>
      </c>
      <c r="I82" s="354">
        <f>SUM(I81)</f>
        <v>0</v>
      </c>
      <c r="J82" s="2"/>
    </row>
    <row r="83" spans="1:10" ht="29.25" customHeight="1">
      <c r="A83" s="350">
        <v>57</v>
      </c>
      <c r="B83" s="376" t="s">
        <v>64</v>
      </c>
      <c r="C83" s="361" t="s">
        <v>51</v>
      </c>
      <c r="D83" s="361" t="s">
        <v>65</v>
      </c>
      <c r="E83" s="362"/>
      <c r="F83" s="363">
        <v>70000</v>
      </c>
      <c r="G83" s="363">
        <v>0</v>
      </c>
      <c r="H83" s="363">
        <v>70000</v>
      </c>
      <c r="I83" s="363">
        <f>F83-H83</f>
        <v>0</v>
      </c>
      <c r="J83" s="2"/>
    </row>
    <row r="84" spans="1:10" ht="26.25" customHeight="1">
      <c r="A84" s="574" t="s">
        <v>53</v>
      </c>
      <c r="B84" s="575"/>
      <c r="C84" s="575"/>
      <c r="D84" s="575"/>
      <c r="E84" s="576"/>
      <c r="F84" s="354">
        <f>SUM(F83)</f>
        <v>70000</v>
      </c>
      <c r="G84" s="354">
        <f>SUM(G83)</f>
        <v>0</v>
      </c>
      <c r="H84" s="354">
        <f>SUM(H83)</f>
        <v>70000</v>
      </c>
      <c r="I84" s="354">
        <f>SUM(I83)</f>
        <v>0</v>
      </c>
      <c r="J84" s="2"/>
    </row>
    <row r="85" spans="1:10" ht="27" customHeight="1">
      <c r="A85" s="571" t="s">
        <v>66</v>
      </c>
      <c r="B85" s="572"/>
      <c r="C85" s="572"/>
      <c r="D85" s="572"/>
      <c r="E85" s="573"/>
      <c r="F85" s="357">
        <f>F82+F84</f>
        <v>150000</v>
      </c>
      <c r="G85" s="357">
        <f>G82+G84</f>
        <v>-80000</v>
      </c>
      <c r="H85" s="375">
        <f>H82+H84</f>
        <v>70000</v>
      </c>
      <c r="I85" s="357">
        <f>I82+I84</f>
        <v>0</v>
      </c>
      <c r="J85" s="2"/>
    </row>
    <row r="86" spans="1:10" ht="41.25" customHeight="1">
      <c r="A86" s="350">
        <v>58</v>
      </c>
      <c r="B86" s="376" t="s">
        <v>67</v>
      </c>
      <c r="C86" s="361" t="s">
        <v>31</v>
      </c>
      <c r="D86" s="361" t="s">
        <v>533</v>
      </c>
      <c r="E86" s="362" t="s">
        <v>551</v>
      </c>
      <c r="F86" s="363">
        <v>100000</v>
      </c>
      <c r="G86" s="363">
        <v>0</v>
      </c>
      <c r="H86" s="363">
        <v>100000</v>
      </c>
      <c r="I86" s="363">
        <f>F86-H86</f>
        <v>0</v>
      </c>
      <c r="J86" s="2"/>
    </row>
    <row r="87" spans="1:10" ht="25.5" customHeight="1">
      <c r="A87" s="574" t="s">
        <v>36</v>
      </c>
      <c r="B87" s="575"/>
      <c r="C87" s="575"/>
      <c r="D87" s="575"/>
      <c r="E87" s="576"/>
      <c r="F87" s="354">
        <f>SUM(F86)</f>
        <v>100000</v>
      </c>
      <c r="G87" s="354">
        <f>SUM(G86)</f>
        <v>0</v>
      </c>
      <c r="H87" s="354">
        <f>SUM(H86)</f>
        <v>100000</v>
      </c>
      <c r="I87" s="354">
        <f>SUM(I86)</f>
        <v>0</v>
      </c>
      <c r="J87" s="2"/>
    </row>
    <row r="88" spans="1:10" ht="24" customHeight="1">
      <c r="A88" s="571" t="s">
        <v>68</v>
      </c>
      <c r="B88" s="572"/>
      <c r="C88" s="572"/>
      <c r="D88" s="572"/>
      <c r="E88" s="573"/>
      <c r="F88" s="357">
        <f>F87</f>
        <v>100000</v>
      </c>
      <c r="G88" s="357">
        <f>G87</f>
        <v>0</v>
      </c>
      <c r="H88" s="357">
        <f>H87</f>
        <v>100000</v>
      </c>
      <c r="I88" s="357">
        <f>I87</f>
        <v>0</v>
      </c>
      <c r="J88" s="2"/>
    </row>
    <row r="89" spans="1:10" ht="41.25" customHeight="1">
      <c r="A89" s="350">
        <v>59</v>
      </c>
      <c r="B89" s="376" t="s">
        <v>75</v>
      </c>
      <c r="C89" s="361" t="s">
        <v>31</v>
      </c>
      <c r="D89" s="361" t="s">
        <v>533</v>
      </c>
      <c r="E89" s="362" t="s">
        <v>552</v>
      </c>
      <c r="F89" s="363">
        <v>30000</v>
      </c>
      <c r="G89" s="363">
        <v>0</v>
      </c>
      <c r="H89" s="363">
        <v>0</v>
      </c>
      <c r="I89" s="363">
        <f>F89+G89-H89</f>
        <v>30000</v>
      </c>
      <c r="J89" s="2"/>
    </row>
    <row r="90" spans="1:10" ht="41.25" customHeight="1">
      <c r="A90" s="350">
        <v>60</v>
      </c>
      <c r="B90" s="376" t="s">
        <v>75</v>
      </c>
      <c r="C90" s="361" t="s">
        <v>31</v>
      </c>
      <c r="D90" s="361" t="s">
        <v>533</v>
      </c>
      <c r="E90" s="362" t="s">
        <v>553</v>
      </c>
      <c r="F90" s="363">
        <v>25000</v>
      </c>
      <c r="G90" s="363">
        <v>-25000</v>
      </c>
      <c r="H90" s="363">
        <v>0</v>
      </c>
      <c r="I90" s="363">
        <f aca="true" t="shared" si="3" ref="I90:I96">F90+G90-H90</f>
        <v>0</v>
      </c>
      <c r="J90" s="2"/>
    </row>
    <row r="91" spans="1:10" ht="41.25" customHeight="1">
      <c r="A91" s="350">
        <v>61</v>
      </c>
      <c r="B91" s="376" t="s">
        <v>75</v>
      </c>
      <c r="C91" s="361" t="s">
        <v>31</v>
      </c>
      <c r="D91" s="361" t="s">
        <v>533</v>
      </c>
      <c r="E91" s="362" t="s">
        <v>554</v>
      </c>
      <c r="F91" s="363">
        <v>180000</v>
      </c>
      <c r="G91" s="363">
        <v>-155905</v>
      </c>
      <c r="H91" s="363">
        <v>24095</v>
      </c>
      <c r="I91" s="363">
        <f t="shared" si="3"/>
        <v>0</v>
      </c>
      <c r="J91" s="2"/>
    </row>
    <row r="92" spans="1:10" ht="41.25" customHeight="1">
      <c r="A92" s="350">
        <v>62</v>
      </c>
      <c r="B92" s="376" t="s">
        <v>75</v>
      </c>
      <c r="C92" s="361" t="s">
        <v>31</v>
      </c>
      <c r="D92" s="361" t="s">
        <v>533</v>
      </c>
      <c r="E92" s="362" t="s">
        <v>555</v>
      </c>
      <c r="F92" s="363">
        <v>50000</v>
      </c>
      <c r="G92" s="363">
        <v>20000</v>
      </c>
      <c r="H92" s="363">
        <v>55300</v>
      </c>
      <c r="I92" s="363">
        <f t="shared" si="3"/>
        <v>14700</v>
      </c>
      <c r="J92" s="373">
        <f>SUM(J91)</f>
        <v>0</v>
      </c>
    </row>
    <row r="93" spans="1:10" ht="41.25" customHeight="1">
      <c r="A93" s="350">
        <v>63</v>
      </c>
      <c r="B93" s="376" t="s">
        <v>75</v>
      </c>
      <c r="C93" s="361" t="s">
        <v>31</v>
      </c>
      <c r="D93" s="361" t="s">
        <v>533</v>
      </c>
      <c r="E93" s="362" t="s">
        <v>556</v>
      </c>
      <c r="F93" s="363">
        <v>30000</v>
      </c>
      <c r="G93" s="363">
        <v>-30000</v>
      </c>
      <c r="H93" s="363">
        <v>0</v>
      </c>
      <c r="I93" s="363">
        <f t="shared" si="3"/>
        <v>0</v>
      </c>
      <c r="J93" s="373">
        <f>J90+J92</f>
        <v>0</v>
      </c>
    </row>
    <row r="94" spans="1:10" ht="41.25" customHeight="1">
      <c r="A94" s="350">
        <v>64</v>
      </c>
      <c r="B94" s="376" t="s">
        <v>75</v>
      </c>
      <c r="C94" s="361" t="s">
        <v>31</v>
      </c>
      <c r="D94" s="361" t="s">
        <v>533</v>
      </c>
      <c r="E94" s="362" t="s">
        <v>557</v>
      </c>
      <c r="F94" s="363">
        <v>50000</v>
      </c>
      <c r="G94" s="363">
        <v>0</v>
      </c>
      <c r="H94" s="363">
        <v>0</v>
      </c>
      <c r="I94" s="363">
        <f t="shared" si="3"/>
        <v>50000</v>
      </c>
      <c r="J94" s="2"/>
    </row>
    <row r="95" spans="1:10" ht="41.25" customHeight="1">
      <c r="A95" s="350">
        <v>65</v>
      </c>
      <c r="B95" s="376" t="s">
        <v>75</v>
      </c>
      <c r="C95" s="361" t="s">
        <v>31</v>
      </c>
      <c r="D95" s="361" t="s">
        <v>533</v>
      </c>
      <c r="E95" s="362" t="s">
        <v>558</v>
      </c>
      <c r="F95" s="363">
        <v>30000</v>
      </c>
      <c r="G95" s="363">
        <v>0</v>
      </c>
      <c r="H95" s="363">
        <v>29870</v>
      </c>
      <c r="I95" s="363">
        <f t="shared" si="3"/>
        <v>130</v>
      </c>
      <c r="J95" s="2"/>
    </row>
    <row r="96" spans="1:10" ht="41.25" customHeight="1">
      <c r="A96" s="350">
        <v>66</v>
      </c>
      <c r="B96" s="376" t="s">
        <v>75</v>
      </c>
      <c r="C96" s="361" t="s">
        <v>31</v>
      </c>
      <c r="D96" s="361" t="s">
        <v>533</v>
      </c>
      <c r="E96" s="362" t="s">
        <v>559</v>
      </c>
      <c r="F96" s="363">
        <v>30000</v>
      </c>
      <c r="G96" s="363">
        <v>0</v>
      </c>
      <c r="H96" s="363">
        <v>0</v>
      </c>
      <c r="I96" s="363">
        <f t="shared" si="3"/>
        <v>30000</v>
      </c>
      <c r="J96" s="2"/>
    </row>
    <row r="97" spans="1:10" ht="26.25" customHeight="1">
      <c r="A97" s="574" t="s">
        <v>36</v>
      </c>
      <c r="B97" s="575"/>
      <c r="C97" s="575"/>
      <c r="D97" s="575"/>
      <c r="E97" s="576"/>
      <c r="F97" s="354">
        <f>SUM(F89:F96)</f>
        <v>425000</v>
      </c>
      <c r="G97" s="354">
        <f>SUM(G89:G96)</f>
        <v>-190905</v>
      </c>
      <c r="H97" s="355">
        <f>SUM(H89:H96)</f>
        <v>109265</v>
      </c>
      <c r="I97" s="354">
        <f>SUM(I88:I96)</f>
        <v>124830</v>
      </c>
      <c r="J97" s="2"/>
    </row>
    <row r="98" spans="1:10" ht="28.5" customHeight="1">
      <c r="A98" s="350">
        <v>67</v>
      </c>
      <c r="B98" s="376" t="s">
        <v>75</v>
      </c>
      <c r="C98" s="361" t="s">
        <v>37</v>
      </c>
      <c r="D98" s="361" t="s">
        <v>78</v>
      </c>
      <c r="E98" s="362"/>
      <c r="F98" s="363">
        <v>49000</v>
      </c>
      <c r="G98" s="363">
        <v>0</v>
      </c>
      <c r="H98" s="363">
        <v>48966</v>
      </c>
      <c r="I98" s="363">
        <f>F98+G98-H98</f>
        <v>34</v>
      </c>
      <c r="J98" s="2"/>
    </row>
    <row r="99" spans="1:10" ht="25.5" customHeight="1">
      <c r="A99" s="574" t="s">
        <v>36</v>
      </c>
      <c r="B99" s="575"/>
      <c r="C99" s="575"/>
      <c r="D99" s="575"/>
      <c r="E99" s="576"/>
      <c r="F99" s="354">
        <f>SUM(F98)</f>
        <v>49000</v>
      </c>
      <c r="G99" s="354">
        <f>SUM(G98)</f>
        <v>0</v>
      </c>
      <c r="H99" s="355">
        <f>SUM(H98)</f>
        <v>48966</v>
      </c>
      <c r="I99" s="354">
        <f>SUM(I98)</f>
        <v>34</v>
      </c>
      <c r="J99" s="2"/>
    </row>
    <row r="100" spans="1:10" ht="24" customHeight="1">
      <c r="A100" s="571" t="s">
        <v>76</v>
      </c>
      <c r="B100" s="572"/>
      <c r="C100" s="572"/>
      <c r="D100" s="572"/>
      <c r="E100" s="573"/>
      <c r="F100" s="357">
        <f>F97+F99</f>
        <v>474000</v>
      </c>
      <c r="G100" s="357">
        <f>G97+G99</f>
        <v>-190905</v>
      </c>
      <c r="H100" s="375">
        <f>H97+H99</f>
        <v>158231</v>
      </c>
      <c r="I100" s="357">
        <f>I97+I99</f>
        <v>124864</v>
      </c>
      <c r="J100" s="2"/>
    </row>
    <row r="101" spans="1:10" ht="41.25" customHeight="1">
      <c r="A101" s="350">
        <v>68</v>
      </c>
      <c r="B101" s="376" t="s">
        <v>77</v>
      </c>
      <c r="C101" s="361" t="s">
        <v>31</v>
      </c>
      <c r="D101" s="361" t="s">
        <v>533</v>
      </c>
      <c r="E101" s="362" t="s">
        <v>560</v>
      </c>
      <c r="F101" s="363">
        <v>160000</v>
      </c>
      <c r="G101" s="363">
        <v>20000</v>
      </c>
      <c r="H101" s="363">
        <v>178660</v>
      </c>
      <c r="I101" s="363">
        <f>F101+G101-H101</f>
        <v>1340</v>
      </c>
      <c r="J101" s="2"/>
    </row>
    <row r="102" spans="1:10" ht="41.25" customHeight="1">
      <c r="A102" s="350">
        <v>68</v>
      </c>
      <c r="B102" s="376" t="s">
        <v>77</v>
      </c>
      <c r="C102" s="361" t="s">
        <v>31</v>
      </c>
      <c r="D102" s="361" t="s">
        <v>533</v>
      </c>
      <c r="E102" s="362" t="s">
        <v>561</v>
      </c>
      <c r="F102" s="363">
        <v>40000</v>
      </c>
      <c r="G102" s="363">
        <v>0</v>
      </c>
      <c r="H102" s="363">
        <v>40000</v>
      </c>
      <c r="I102" s="363">
        <f aca="true" t="shared" si="4" ref="I102:I109">F102+G102-H102</f>
        <v>0</v>
      </c>
      <c r="J102" s="2"/>
    </row>
    <row r="103" spans="1:10" ht="41.25" customHeight="1">
      <c r="A103" s="350">
        <v>70</v>
      </c>
      <c r="B103" s="376" t="s">
        <v>77</v>
      </c>
      <c r="C103" s="361" t="s">
        <v>31</v>
      </c>
      <c r="D103" s="361" t="s">
        <v>533</v>
      </c>
      <c r="E103" s="362" t="s">
        <v>562</v>
      </c>
      <c r="F103" s="363">
        <v>40000</v>
      </c>
      <c r="G103" s="363">
        <v>0</v>
      </c>
      <c r="H103" s="363">
        <v>40000</v>
      </c>
      <c r="I103" s="363">
        <f t="shared" si="4"/>
        <v>0</v>
      </c>
      <c r="J103" s="2"/>
    </row>
    <row r="104" spans="1:10" ht="41.25" customHeight="1">
      <c r="A104" s="350">
        <v>71</v>
      </c>
      <c r="B104" s="376" t="s">
        <v>77</v>
      </c>
      <c r="C104" s="361" t="s">
        <v>31</v>
      </c>
      <c r="D104" s="361" t="s">
        <v>533</v>
      </c>
      <c r="E104" s="362" t="s">
        <v>563</v>
      </c>
      <c r="F104" s="363">
        <v>40000</v>
      </c>
      <c r="G104" s="363">
        <v>0</v>
      </c>
      <c r="H104" s="363">
        <v>39000</v>
      </c>
      <c r="I104" s="363">
        <f t="shared" si="4"/>
        <v>1000</v>
      </c>
      <c r="J104" s="2"/>
    </row>
    <row r="105" spans="1:10" ht="41.25" customHeight="1">
      <c r="A105" s="350">
        <v>72</v>
      </c>
      <c r="B105" s="376" t="s">
        <v>77</v>
      </c>
      <c r="C105" s="361" t="s">
        <v>31</v>
      </c>
      <c r="D105" s="361" t="s">
        <v>533</v>
      </c>
      <c r="E105" s="362" t="s">
        <v>564</v>
      </c>
      <c r="F105" s="363">
        <v>25000</v>
      </c>
      <c r="G105" s="363">
        <v>25000</v>
      </c>
      <c r="H105" s="363">
        <v>39400</v>
      </c>
      <c r="I105" s="363">
        <f t="shared" si="4"/>
        <v>10600</v>
      </c>
      <c r="J105" s="2"/>
    </row>
    <row r="106" spans="1:10" ht="41.25" customHeight="1">
      <c r="A106" s="350">
        <v>73</v>
      </c>
      <c r="B106" s="376" t="s">
        <v>77</v>
      </c>
      <c r="C106" s="361" t="s">
        <v>31</v>
      </c>
      <c r="D106" s="361" t="s">
        <v>533</v>
      </c>
      <c r="E106" s="362" t="s">
        <v>565</v>
      </c>
      <c r="F106" s="363">
        <v>40000</v>
      </c>
      <c r="G106" s="363">
        <v>0</v>
      </c>
      <c r="H106" s="363">
        <v>39600</v>
      </c>
      <c r="I106" s="363">
        <f t="shared" si="4"/>
        <v>400</v>
      </c>
      <c r="J106" s="2"/>
    </row>
    <row r="107" spans="1:10" ht="41.25" customHeight="1">
      <c r="A107" s="350">
        <v>74</v>
      </c>
      <c r="B107" s="376" t="s">
        <v>77</v>
      </c>
      <c r="C107" s="361" t="s">
        <v>31</v>
      </c>
      <c r="D107" s="361" t="s">
        <v>533</v>
      </c>
      <c r="E107" s="362" t="s">
        <v>566</v>
      </c>
      <c r="F107" s="363">
        <v>40000</v>
      </c>
      <c r="G107" s="363">
        <v>0</v>
      </c>
      <c r="H107" s="363">
        <v>39940.5</v>
      </c>
      <c r="I107" s="363">
        <f t="shared" si="4"/>
        <v>59.5</v>
      </c>
      <c r="J107" s="2"/>
    </row>
    <row r="108" spans="1:10" ht="41.25" customHeight="1">
      <c r="A108" s="350">
        <v>75</v>
      </c>
      <c r="B108" s="376" t="s">
        <v>77</v>
      </c>
      <c r="C108" s="361" t="s">
        <v>31</v>
      </c>
      <c r="D108" s="361" t="s">
        <v>533</v>
      </c>
      <c r="E108" s="362" t="s">
        <v>567</v>
      </c>
      <c r="F108" s="363">
        <v>40000</v>
      </c>
      <c r="G108" s="363">
        <v>0</v>
      </c>
      <c r="H108" s="363">
        <v>30400</v>
      </c>
      <c r="I108" s="363">
        <f t="shared" si="4"/>
        <v>9600</v>
      </c>
      <c r="J108" s="2"/>
    </row>
    <row r="109" spans="1:10" ht="41.25" customHeight="1">
      <c r="A109" s="350">
        <v>76</v>
      </c>
      <c r="B109" s="376" t="s">
        <v>77</v>
      </c>
      <c r="C109" s="361" t="s">
        <v>31</v>
      </c>
      <c r="D109" s="361" t="s">
        <v>533</v>
      </c>
      <c r="E109" s="362" t="s">
        <v>568</v>
      </c>
      <c r="F109" s="363">
        <v>50000</v>
      </c>
      <c r="G109" s="363">
        <v>0</v>
      </c>
      <c r="H109" s="363">
        <v>0</v>
      </c>
      <c r="I109" s="363">
        <f t="shared" si="4"/>
        <v>50000</v>
      </c>
      <c r="J109" s="2"/>
    </row>
    <row r="110" spans="1:10" ht="24" customHeight="1">
      <c r="A110" s="574" t="s">
        <v>36</v>
      </c>
      <c r="B110" s="575"/>
      <c r="C110" s="575"/>
      <c r="D110" s="575"/>
      <c r="E110" s="576"/>
      <c r="F110" s="354">
        <f>SUM(F101:F109)</f>
        <v>475000</v>
      </c>
      <c r="G110" s="354">
        <f>SUM(G101:G109)</f>
        <v>45000</v>
      </c>
      <c r="H110" s="354">
        <f>SUM(H101:H109)</f>
        <v>447000.5</v>
      </c>
      <c r="I110" s="354">
        <f>SUM(I101:I109)</f>
        <v>72999.5</v>
      </c>
      <c r="J110" s="2"/>
    </row>
    <row r="111" spans="1:10" ht="24.75" customHeight="1">
      <c r="A111" s="571" t="s">
        <v>79</v>
      </c>
      <c r="B111" s="572"/>
      <c r="C111" s="572"/>
      <c r="D111" s="572"/>
      <c r="E111" s="573"/>
      <c r="F111" s="357">
        <f>F110</f>
        <v>475000</v>
      </c>
      <c r="G111" s="357">
        <f>G110</f>
        <v>45000</v>
      </c>
      <c r="H111" s="375">
        <f>H110</f>
        <v>447000.5</v>
      </c>
      <c r="I111" s="375">
        <f>I110</f>
        <v>72999.5</v>
      </c>
      <c r="J111" s="2"/>
    </row>
    <row r="112" spans="1:10" ht="41.25" customHeight="1">
      <c r="A112" s="350">
        <v>77</v>
      </c>
      <c r="B112" s="376" t="s">
        <v>80</v>
      </c>
      <c r="C112" s="361" t="s">
        <v>31</v>
      </c>
      <c r="D112" s="361" t="s">
        <v>533</v>
      </c>
      <c r="E112" s="362" t="s">
        <v>569</v>
      </c>
      <c r="F112" s="363">
        <v>10000</v>
      </c>
      <c r="G112" s="363">
        <v>0</v>
      </c>
      <c r="H112" s="363">
        <v>0</v>
      </c>
      <c r="I112" s="363">
        <f>F112+G112-H112</f>
        <v>10000</v>
      </c>
      <c r="J112" s="2"/>
    </row>
    <row r="113" spans="1:10" ht="23.25" customHeight="1">
      <c r="A113" s="574" t="s">
        <v>36</v>
      </c>
      <c r="B113" s="575"/>
      <c r="C113" s="575"/>
      <c r="D113" s="575"/>
      <c r="E113" s="576"/>
      <c r="F113" s="354">
        <f>SUM(F112)</f>
        <v>10000</v>
      </c>
      <c r="G113" s="354">
        <f>SUM(G112)</f>
        <v>0</v>
      </c>
      <c r="H113" s="354">
        <f>SUM(H112)</f>
        <v>0</v>
      </c>
      <c r="I113" s="354">
        <f>SUM(I112)</f>
        <v>10000</v>
      </c>
      <c r="J113" s="2"/>
    </row>
    <row r="114" spans="1:10" ht="21.75" customHeight="1">
      <c r="A114" s="571" t="s">
        <v>81</v>
      </c>
      <c r="B114" s="572"/>
      <c r="C114" s="572"/>
      <c r="D114" s="572"/>
      <c r="E114" s="573"/>
      <c r="F114" s="357">
        <f>F113</f>
        <v>10000</v>
      </c>
      <c r="G114" s="357">
        <f>G113</f>
        <v>0</v>
      </c>
      <c r="H114" s="357">
        <f>H113</f>
        <v>0</v>
      </c>
      <c r="I114" s="357">
        <f>I113</f>
        <v>10000</v>
      </c>
      <c r="J114" s="2"/>
    </row>
    <row r="115" spans="1:11" ht="33.75" customHeight="1">
      <c r="A115" s="350">
        <v>78</v>
      </c>
      <c r="B115" s="376" t="s">
        <v>82</v>
      </c>
      <c r="C115" s="361" t="s">
        <v>82</v>
      </c>
      <c r="D115" s="361" t="s">
        <v>83</v>
      </c>
      <c r="E115" s="362"/>
      <c r="F115" s="363">
        <v>75500</v>
      </c>
      <c r="G115" s="363">
        <v>30000</v>
      </c>
      <c r="H115" s="363">
        <v>84336</v>
      </c>
      <c r="I115" s="363">
        <f>F115+G115-H115</f>
        <v>21164</v>
      </c>
      <c r="J115" s="373">
        <f>J112+J114</f>
        <v>0</v>
      </c>
      <c r="K115" s="392">
        <f>I61+I68+I80+I85+I88+I100+I111+I114+I119</f>
        <v>2114766.61</v>
      </c>
    </row>
    <row r="116" spans="1:11" ht="33.75" customHeight="1">
      <c r="A116" s="350">
        <v>79</v>
      </c>
      <c r="B116" s="376" t="s">
        <v>82</v>
      </c>
      <c r="C116" s="361" t="s">
        <v>82</v>
      </c>
      <c r="D116" s="361" t="s">
        <v>590</v>
      </c>
      <c r="E116" s="362"/>
      <c r="F116" s="363">
        <v>6000</v>
      </c>
      <c r="G116" s="363">
        <v>0</v>
      </c>
      <c r="H116" s="363">
        <v>6000</v>
      </c>
      <c r="I116" s="363">
        <f>F116+G116-H116</f>
        <v>0</v>
      </c>
      <c r="J116" s="2"/>
      <c r="K116" s="392">
        <f>K115-I123</f>
        <v>0</v>
      </c>
    </row>
    <row r="117" spans="1:9" ht="33.75" customHeight="1">
      <c r="A117" s="350">
        <v>80</v>
      </c>
      <c r="B117" s="376" t="s">
        <v>82</v>
      </c>
      <c r="C117" s="361" t="s">
        <v>82</v>
      </c>
      <c r="D117" s="361" t="s">
        <v>86</v>
      </c>
      <c r="E117" s="362"/>
      <c r="F117" s="363">
        <v>200000</v>
      </c>
      <c r="G117" s="363">
        <v>32300</v>
      </c>
      <c r="H117" s="363">
        <v>231400</v>
      </c>
      <c r="I117" s="363">
        <f>F117+G117-H117</f>
        <v>900</v>
      </c>
    </row>
    <row r="118" spans="1:9" ht="33.75" customHeight="1">
      <c r="A118" s="350">
        <v>81</v>
      </c>
      <c r="B118" s="376" t="s">
        <v>82</v>
      </c>
      <c r="C118" s="361" t="s">
        <v>82</v>
      </c>
      <c r="D118" s="361" t="s">
        <v>87</v>
      </c>
      <c r="E118" s="362"/>
      <c r="F118" s="363">
        <v>432500</v>
      </c>
      <c r="G118" s="363">
        <v>9000</v>
      </c>
      <c r="H118" s="363">
        <v>252550</v>
      </c>
      <c r="I118" s="363">
        <f>F118+G118-H118</f>
        <v>188950</v>
      </c>
    </row>
    <row r="119" spans="1:9" ht="20.25" customHeight="1">
      <c r="A119" s="574" t="s">
        <v>88</v>
      </c>
      <c r="B119" s="575"/>
      <c r="C119" s="575"/>
      <c r="D119" s="575"/>
      <c r="E119" s="576"/>
      <c r="F119" s="354">
        <f>SUM(F115:F118)</f>
        <v>714000</v>
      </c>
      <c r="G119" s="354">
        <f>SUM(G115:G118)</f>
        <v>71300</v>
      </c>
      <c r="H119" s="354">
        <f>SUM(H115:H118)</f>
        <v>574286</v>
      </c>
      <c r="I119" s="354">
        <f>SUM(I115:I118)</f>
        <v>211014</v>
      </c>
    </row>
    <row r="120" spans="1:9" ht="26.25" customHeight="1">
      <c r="A120" s="350">
        <v>82</v>
      </c>
      <c r="B120" s="376" t="s">
        <v>82</v>
      </c>
      <c r="C120" s="361" t="s">
        <v>89</v>
      </c>
      <c r="D120" s="361" t="s">
        <v>591</v>
      </c>
      <c r="E120" s="362"/>
      <c r="F120" s="363">
        <v>157292</v>
      </c>
      <c r="G120" s="363">
        <v>0</v>
      </c>
      <c r="H120" s="363">
        <v>157292</v>
      </c>
      <c r="I120" s="363">
        <f>F120+G120-H120</f>
        <v>0</v>
      </c>
    </row>
    <row r="121" spans="1:9" ht="27.75" customHeight="1">
      <c r="A121" s="574" t="s">
        <v>90</v>
      </c>
      <c r="B121" s="575"/>
      <c r="C121" s="575"/>
      <c r="D121" s="575"/>
      <c r="E121" s="576"/>
      <c r="F121" s="354">
        <f>SUM(F120)</f>
        <v>157292</v>
      </c>
      <c r="G121" s="354">
        <f>SUM(G120)</f>
        <v>0</v>
      </c>
      <c r="H121" s="354">
        <f>SUM(H120)</f>
        <v>157292</v>
      </c>
      <c r="I121" s="354">
        <f>SUM(I120)</f>
        <v>0</v>
      </c>
    </row>
    <row r="122" spans="1:9" ht="25.5" customHeight="1">
      <c r="A122" s="574" t="s">
        <v>91</v>
      </c>
      <c r="B122" s="575"/>
      <c r="C122" s="575"/>
      <c r="D122" s="575"/>
      <c r="E122" s="576"/>
      <c r="F122" s="354">
        <f>F119+F121</f>
        <v>871292</v>
      </c>
      <c r="G122" s="354">
        <f>G119+G121</f>
        <v>71300</v>
      </c>
      <c r="H122" s="355">
        <f>H119+H121</f>
        <v>731578</v>
      </c>
      <c r="I122" s="354">
        <f>I119+I121</f>
        <v>211014</v>
      </c>
    </row>
    <row r="123" spans="1:9" ht="30.75" customHeight="1">
      <c r="A123" s="571" t="s">
        <v>597</v>
      </c>
      <c r="B123" s="572"/>
      <c r="C123" s="572"/>
      <c r="D123" s="572"/>
      <c r="E123" s="573"/>
      <c r="F123" s="357">
        <f>F61+F68+F80+F85+F88+F100+F111+F114+F122</f>
        <v>17596622</v>
      </c>
      <c r="G123" s="357">
        <f>G61+G68+G80+G85+G100+G111+G122</f>
        <v>-204500</v>
      </c>
      <c r="H123" s="357">
        <f>H61+H68+H80+H85+H88+H100+H111+H114+H122</f>
        <v>15277355.389999999</v>
      </c>
      <c r="I123" s="357">
        <f>F123+G123-H123</f>
        <v>2114766.6100000013</v>
      </c>
    </row>
  </sheetData>
  <sheetProtection/>
  <mergeCells count="38">
    <mergeCell ref="A119:E119"/>
    <mergeCell ref="A121:E121"/>
    <mergeCell ref="A122:E122"/>
    <mergeCell ref="A123:E123"/>
    <mergeCell ref="A79:E79"/>
    <mergeCell ref="A85:E85"/>
    <mergeCell ref="A110:E110"/>
    <mergeCell ref="A113:E113"/>
    <mergeCell ref="A111:E111"/>
    <mergeCell ref="A114:E114"/>
    <mergeCell ref="A27:E27"/>
    <mergeCell ref="A99:E99"/>
    <mergeCell ref="A100:E100"/>
    <mergeCell ref="A41:E41"/>
    <mergeCell ref="A49:E49"/>
    <mergeCell ref="A53:E53"/>
    <mergeCell ref="A55:E55"/>
    <mergeCell ref="A61:E61"/>
    <mergeCell ref="A70:E70"/>
    <mergeCell ref="A74:E74"/>
    <mergeCell ref="A2:I2"/>
    <mergeCell ref="A4:I4"/>
    <mergeCell ref="A5:I5"/>
    <mergeCell ref="A6:I6"/>
    <mergeCell ref="A13:E13"/>
    <mergeCell ref="A21:E21"/>
    <mergeCell ref="A58:E58"/>
    <mergeCell ref="A60:E60"/>
    <mergeCell ref="A63:E63"/>
    <mergeCell ref="A67:E67"/>
    <mergeCell ref="A68:E68"/>
    <mergeCell ref="A77:E77"/>
    <mergeCell ref="A80:E80"/>
    <mergeCell ref="A82:E82"/>
    <mergeCell ref="A84:E84"/>
    <mergeCell ref="A87:E87"/>
    <mergeCell ref="A88:E88"/>
    <mergeCell ref="A97:E97"/>
  </mergeCells>
  <printOptions/>
  <pageMargins left="0.38" right="0.16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2.57421875" style="150" customWidth="1"/>
    <col min="2" max="2" width="42.00390625" style="150" customWidth="1"/>
    <col min="3" max="8" width="11.140625" style="151" customWidth="1"/>
    <col min="9" max="9" width="19.421875" style="150" customWidth="1"/>
    <col min="10" max="16384" width="9.140625" style="150" customWidth="1"/>
  </cols>
  <sheetData>
    <row r="1" spans="1:8" ht="21">
      <c r="A1" s="714" t="s">
        <v>1</v>
      </c>
      <c r="B1" s="714"/>
      <c r="C1" s="714"/>
      <c r="D1" s="714"/>
      <c r="E1" s="714"/>
      <c r="F1" s="714"/>
      <c r="G1" s="714"/>
      <c r="H1" s="714"/>
    </row>
    <row r="2" spans="1:8" ht="21">
      <c r="A2" s="714" t="s">
        <v>335</v>
      </c>
      <c r="B2" s="714"/>
      <c r="C2" s="714"/>
      <c r="D2" s="714"/>
      <c r="E2" s="714"/>
      <c r="F2" s="714"/>
      <c r="G2" s="714"/>
      <c r="H2" s="714"/>
    </row>
    <row r="3" spans="1:8" ht="21">
      <c r="A3" s="714" t="s">
        <v>348</v>
      </c>
      <c r="B3" s="714"/>
      <c r="C3" s="714"/>
      <c r="D3" s="714"/>
      <c r="E3" s="714"/>
      <c r="F3" s="714"/>
      <c r="G3" s="714"/>
      <c r="H3" s="714"/>
    </row>
    <row r="5" spans="1:9" ht="21">
      <c r="A5" s="715" t="s">
        <v>336</v>
      </c>
      <c r="B5" s="715" t="s">
        <v>220</v>
      </c>
      <c r="C5" s="716" t="s">
        <v>221</v>
      </c>
      <c r="D5" s="716"/>
      <c r="E5" s="717" t="s">
        <v>222</v>
      </c>
      <c r="F5" s="717" t="s">
        <v>223</v>
      </c>
      <c r="G5" s="711" t="s">
        <v>337</v>
      </c>
      <c r="H5" s="711" t="s">
        <v>224</v>
      </c>
      <c r="I5" s="712" t="s">
        <v>225</v>
      </c>
    </row>
    <row r="6" spans="1:9" ht="21">
      <c r="A6" s="715"/>
      <c r="B6" s="715"/>
      <c r="C6" s="191" t="s">
        <v>338</v>
      </c>
      <c r="D6" s="191" t="s">
        <v>226</v>
      </c>
      <c r="E6" s="717"/>
      <c r="F6" s="717"/>
      <c r="G6" s="711"/>
      <c r="H6" s="711"/>
      <c r="I6" s="713"/>
    </row>
    <row r="7" spans="1:9" ht="21">
      <c r="A7" s="192"/>
      <c r="B7" s="193" t="s">
        <v>339</v>
      </c>
      <c r="C7" s="194"/>
      <c r="D7" s="194"/>
      <c r="E7" s="194"/>
      <c r="F7" s="194"/>
      <c r="G7" s="194"/>
      <c r="H7" s="194"/>
      <c r="I7" s="195" t="s">
        <v>340</v>
      </c>
    </row>
    <row r="8" spans="1:9" ht="21">
      <c r="A8" s="195"/>
      <c r="B8" s="195" t="s">
        <v>349</v>
      </c>
      <c r="C8" s="196">
        <v>120375.19</v>
      </c>
      <c r="D8" s="196"/>
      <c r="E8" s="196"/>
      <c r="F8" s="196">
        <f>+C8</f>
        <v>120375.19</v>
      </c>
      <c r="G8" s="196"/>
      <c r="H8" s="196"/>
      <c r="I8" s="195" t="s">
        <v>342</v>
      </c>
    </row>
    <row r="9" spans="1:9" ht="21">
      <c r="A9" s="195"/>
      <c r="B9" s="195"/>
      <c r="C9" s="196"/>
      <c r="D9" s="196"/>
      <c r="E9" s="196"/>
      <c r="F9" s="196"/>
      <c r="G9" s="196"/>
      <c r="H9" s="196"/>
      <c r="I9" s="195"/>
    </row>
    <row r="10" spans="1:9" ht="21">
      <c r="A10" s="195"/>
      <c r="B10" s="197" t="s">
        <v>341</v>
      </c>
      <c r="C10" s="196"/>
      <c r="D10" s="196"/>
      <c r="E10" s="196"/>
      <c r="F10" s="196"/>
      <c r="G10" s="196"/>
      <c r="H10" s="196"/>
      <c r="I10" s="195"/>
    </row>
    <row r="11" spans="1:9" ht="21">
      <c r="A11" s="198">
        <v>40982</v>
      </c>
      <c r="B11" s="195" t="s">
        <v>343</v>
      </c>
      <c r="C11" s="196">
        <v>1307000</v>
      </c>
      <c r="D11" s="196"/>
      <c r="E11" s="196"/>
      <c r="F11" s="196">
        <v>1306000</v>
      </c>
      <c r="G11" s="196"/>
      <c r="H11" s="196"/>
      <c r="I11" s="199"/>
    </row>
    <row r="12" spans="1:9" ht="21">
      <c r="A12" s="195"/>
      <c r="B12" s="195" t="s">
        <v>344</v>
      </c>
      <c r="C12" s="196">
        <v>99800</v>
      </c>
      <c r="D12" s="196"/>
      <c r="E12" s="196"/>
      <c r="F12" s="196">
        <v>99800</v>
      </c>
      <c r="G12" s="196"/>
      <c r="H12" s="196"/>
      <c r="I12" s="195"/>
    </row>
    <row r="13" spans="1:9" ht="21">
      <c r="A13" s="195"/>
      <c r="B13" s="195" t="s">
        <v>345</v>
      </c>
      <c r="C13" s="196">
        <v>92500</v>
      </c>
      <c r="D13" s="196"/>
      <c r="E13" s="196"/>
      <c r="F13" s="196">
        <v>92500</v>
      </c>
      <c r="G13" s="196"/>
      <c r="H13" s="196"/>
      <c r="I13" s="195"/>
    </row>
    <row r="14" spans="1:9" ht="21">
      <c r="A14" s="195"/>
      <c r="B14" s="195" t="s">
        <v>346</v>
      </c>
      <c r="C14" s="196">
        <v>435000</v>
      </c>
      <c r="D14" s="196"/>
      <c r="E14" s="196"/>
      <c r="F14" s="196">
        <v>435000</v>
      </c>
      <c r="G14" s="196"/>
      <c r="H14" s="196"/>
      <c r="I14" s="195"/>
    </row>
    <row r="15" spans="1:9" ht="21">
      <c r="A15" s="195"/>
      <c r="B15" s="195" t="s">
        <v>347</v>
      </c>
      <c r="C15" s="196">
        <v>800900</v>
      </c>
      <c r="D15" s="196"/>
      <c r="E15" s="196"/>
      <c r="F15" s="196">
        <v>578800</v>
      </c>
      <c r="G15" s="196"/>
      <c r="H15" s="196"/>
      <c r="I15" s="200"/>
    </row>
    <row r="16" spans="1:9" ht="21">
      <c r="A16" s="195"/>
      <c r="B16" s="195"/>
      <c r="C16" s="196"/>
      <c r="D16" s="196"/>
      <c r="E16" s="196"/>
      <c r="F16" s="196"/>
      <c r="G16" s="196"/>
      <c r="H16" s="196"/>
      <c r="I16" s="195"/>
    </row>
    <row r="17" spans="1:9" ht="21">
      <c r="A17" s="195"/>
      <c r="B17" s="195"/>
      <c r="C17" s="196"/>
      <c r="D17" s="196"/>
      <c r="E17" s="196"/>
      <c r="F17" s="196"/>
      <c r="G17" s="196"/>
      <c r="H17" s="196"/>
      <c r="I17" s="195"/>
    </row>
    <row r="18" spans="1:9" ht="21">
      <c r="A18" s="201"/>
      <c r="B18" s="202" t="s">
        <v>194</v>
      </c>
      <c r="C18" s="203">
        <f>SUM(C8:C15)</f>
        <v>2855575.19</v>
      </c>
      <c r="D18" s="203">
        <f>SUM(D7:D17)</f>
        <v>0</v>
      </c>
      <c r="E18" s="203">
        <f>SUM(E7:E17)</f>
        <v>0</v>
      </c>
      <c r="F18" s="203">
        <f>SUM(F7:F17)</f>
        <v>2632475.19</v>
      </c>
      <c r="G18" s="203"/>
      <c r="H18" s="203"/>
      <c r="I18" s="201"/>
    </row>
  </sheetData>
  <sheetProtection/>
  <mergeCells count="11">
    <mergeCell ref="F5:F6"/>
    <mergeCell ref="G5:G6"/>
    <mergeCell ref="H5:H6"/>
    <mergeCell ref="I5:I6"/>
    <mergeCell ref="A2:H2"/>
    <mergeCell ref="A3:H3"/>
    <mergeCell ref="A1:H1"/>
    <mergeCell ref="A5:A6"/>
    <mergeCell ref="B5:B6"/>
    <mergeCell ref="C5:D5"/>
    <mergeCell ref="E5:E6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4">
      <selection activeCell="B24" sqref="B24"/>
    </sheetView>
  </sheetViews>
  <sheetFormatPr defaultColWidth="9.140625" defaultRowHeight="12.75"/>
  <cols>
    <col min="1" max="1" width="8.57421875" style="150" customWidth="1"/>
    <col min="2" max="2" width="59.140625" style="150" customWidth="1"/>
    <col min="3" max="3" width="20.140625" style="151" customWidth="1"/>
    <col min="4" max="4" width="12.57421875" style="151" customWidth="1"/>
    <col min="5" max="6" width="13.57421875" style="151" customWidth="1"/>
    <col min="7" max="7" width="13.421875" style="151" customWidth="1"/>
    <col min="8" max="8" width="17.421875" style="150" customWidth="1"/>
    <col min="9" max="16384" width="9.140625" style="150" customWidth="1"/>
  </cols>
  <sheetData>
    <row r="3" spans="1:8" ht="23.25">
      <c r="A3" s="720" t="s">
        <v>110</v>
      </c>
      <c r="B3" s="720"/>
      <c r="C3" s="720"/>
      <c r="D3" s="720"/>
      <c r="E3" s="720"/>
      <c r="F3" s="720"/>
      <c r="G3" s="720"/>
      <c r="H3" s="720"/>
    </row>
    <row r="4" spans="1:8" ht="23.25">
      <c r="A4" s="720" t="s">
        <v>219</v>
      </c>
      <c r="B4" s="720"/>
      <c r="C4" s="720"/>
      <c r="D4" s="720"/>
      <c r="E4" s="720"/>
      <c r="F4" s="720"/>
      <c r="G4" s="720"/>
      <c r="H4" s="720"/>
    </row>
    <row r="5" spans="1:8" ht="23.25">
      <c r="A5" s="720" t="s">
        <v>438</v>
      </c>
      <c r="B5" s="720"/>
      <c r="C5" s="720"/>
      <c r="D5" s="720"/>
      <c r="E5" s="720"/>
      <c r="F5" s="720"/>
      <c r="G5" s="720"/>
      <c r="H5" s="720"/>
    </row>
    <row r="7" spans="1:8" ht="35.25" customHeight="1">
      <c r="A7" s="721" t="s">
        <v>336</v>
      </c>
      <c r="B7" s="721" t="s">
        <v>220</v>
      </c>
      <c r="C7" s="505" t="s">
        <v>221</v>
      </c>
      <c r="D7" s="722" t="s">
        <v>222</v>
      </c>
      <c r="E7" s="722" t="s">
        <v>223</v>
      </c>
      <c r="F7" s="723" t="s">
        <v>199</v>
      </c>
      <c r="G7" s="723" t="s">
        <v>224</v>
      </c>
      <c r="H7" s="718" t="s">
        <v>225</v>
      </c>
    </row>
    <row r="8" spans="1:8" ht="45" customHeight="1">
      <c r="A8" s="721"/>
      <c r="B8" s="721"/>
      <c r="C8" s="506" t="s">
        <v>350</v>
      </c>
      <c r="D8" s="722"/>
      <c r="E8" s="722"/>
      <c r="F8" s="723"/>
      <c r="G8" s="723"/>
      <c r="H8" s="719"/>
    </row>
    <row r="9" spans="1:8" ht="23.25">
      <c r="A9" s="344" t="s">
        <v>631</v>
      </c>
      <c r="B9" s="152" t="s">
        <v>341</v>
      </c>
      <c r="C9" s="153"/>
      <c r="D9" s="153"/>
      <c r="E9" s="153"/>
      <c r="F9" s="153"/>
      <c r="G9" s="153"/>
      <c r="H9" s="154"/>
    </row>
    <row r="10" spans="1:8" ht="23.25">
      <c r="A10" s="159"/>
      <c r="B10" s="154" t="s">
        <v>630</v>
      </c>
      <c r="C10" s="155">
        <v>688000</v>
      </c>
      <c r="D10" s="155"/>
      <c r="E10" s="155">
        <v>686000</v>
      </c>
      <c r="F10" s="155">
        <v>2000</v>
      </c>
      <c r="G10" s="155"/>
      <c r="H10" s="154" t="s">
        <v>493</v>
      </c>
    </row>
    <row r="11" spans="1:8" ht="23.25">
      <c r="A11" s="154"/>
      <c r="B11" s="154" t="s">
        <v>488</v>
      </c>
      <c r="C11" s="155">
        <v>300000</v>
      </c>
      <c r="D11" s="155"/>
      <c r="E11" s="155">
        <v>267648</v>
      </c>
      <c r="F11" s="155">
        <v>32352</v>
      </c>
      <c r="G11" s="155"/>
      <c r="H11" s="154" t="s">
        <v>494</v>
      </c>
    </row>
    <row r="12" spans="1:8" ht="23.25">
      <c r="A12" s="154"/>
      <c r="B12" s="154" t="s">
        <v>489</v>
      </c>
      <c r="C12" s="155">
        <v>350800</v>
      </c>
      <c r="D12" s="155"/>
      <c r="E12" s="155">
        <v>317065</v>
      </c>
      <c r="F12" s="155">
        <v>33735</v>
      </c>
      <c r="G12" s="155"/>
      <c r="H12" s="154" t="s">
        <v>495</v>
      </c>
    </row>
    <row r="13" spans="1:8" ht="23.25">
      <c r="A13" s="195"/>
      <c r="B13" s="154" t="s">
        <v>490</v>
      </c>
      <c r="C13" s="155">
        <v>945000</v>
      </c>
      <c r="D13" s="155"/>
      <c r="E13" s="155">
        <v>937979</v>
      </c>
      <c r="F13" s="155">
        <v>7021</v>
      </c>
      <c r="G13" s="155"/>
      <c r="H13" s="156" t="s">
        <v>496</v>
      </c>
    </row>
    <row r="14" spans="1:8" ht="23.25">
      <c r="A14" s="154"/>
      <c r="B14" s="154" t="s">
        <v>491</v>
      </c>
      <c r="C14" s="155">
        <v>761000</v>
      </c>
      <c r="D14" s="155"/>
      <c r="E14" s="155">
        <v>638000</v>
      </c>
      <c r="F14" s="155">
        <v>123000</v>
      </c>
      <c r="G14" s="155"/>
      <c r="H14" s="154" t="s">
        <v>497</v>
      </c>
    </row>
    <row r="15" spans="1:8" ht="23.25">
      <c r="A15" s="154"/>
      <c r="B15" s="154" t="s">
        <v>492</v>
      </c>
      <c r="C15" s="155">
        <v>177000</v>
      </c>
      <c r="D15" s="155"/>
      <c r="E15" s="155">
        <v>177000</v>
      </c>
      <c r="F15" s="155">
        <v>0</v>
      </c>
      <c r="G15" s="155"/>
      <c r="H15" s="154"/>
    </row>
    <row r="16" spans="1:8" ht="23.25">
      <c r="A16" s="154"/>
      <c r="B16" s="154"/>
      <c r="C16" s="155"/>
      <c r="D16" s="155"/>
      <c r="E16" s="155"/>
      <c r="F16" s="155"/>
      <c r="G16" s="155"/>
      <c r="H16" s="154"/>
    </row>
    <row r="17" spans="1:8" ht="23.25">
      <c r="A17" s="154"/>
      <c r="B17" s="154"/>
      <c r="C17" s="155"/>
      <c r="D17" s="155"/>
      <c r="E17" s="155"/>
      <c r="F17" s="155"/>
      <c r="G17" s="155"/>
      <c r="H17" s="157"/>
    </row>
    <row r="18" spans="1:8" ht="23.25">
      <c r="A18" s="154"/>
      <c r="B18" s="154"/>
      <c r="C18" s="155"/>
      <c r="D18" s="155"/>
      <c r="E18" s="155"/>
      <c r="F18" s="155"/>
      <c r="G18" s="155"/>
      <c r="H18" s="154"/>
    </row>
    <row r="19" spans="1:8" ht="23.25">
      <c r="A19" s="158"/>
      <c r="B19" s="154"/>
      <c r="C19" s="155"/>
      <c r="D19" s="155"/>
      <c r="E19" s="155"/>
      <c r="F19" s="155"/>
      <c r="G19" s="155"/>
      <c r="H19" s="154"/>
    </row>
    <row r="20" spans="1:8" ht="23.25">
      <c r="A20" s="508"/>
      <c r="B20" s="509" t="s">
        <v>194</v>
      </c>
      <c r="C20" s="507">
        <f>SUM(C10:C19)</f>
        <v>3221800</v>
      </c>
      <c r="D20" s="507">
        <f>SUM(D9:D19)</f>
        <v>0</v>
      </c>
      <c r="E20" s="507">
        <f>SUM(E9:E19)</f>
        <v>3023692</v>
      </c>
      <c r="F20" s="507">
        <f>SUM(F10:F15)</f>
        <v>198108</v>
      </c>
      <c r="G20" s="507"/>
      <c r="H20" s="158"/>
    </row>
  </sheetData>
  <sheetProtection/>
  <mergeCells count="10">
    <mergeCell ref="H7:H8"/>
    <mergeCell ref="A3:H3"/>
    <mergeCell ref="A4:H4"/>
    <mergeCell ref="A5:H5"/>
    <mergeCell ref="A7:A8"/>
    <mergeCell ref="B7:B8"/>
    <mergeCell ref="D7:D8"/>
    <mergeCell ref="E7:E8"/>
    <mergeCell ref="F7:F8"/>
    <mergeCell ref="G7:G8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4">
      <selection activeCell="H6" sqref="H6"/>
    </sheetView>
  </sheetViews>
  <sheetFormatPr defaultColWidth="9.140625" defaultRowHeight="12.75"/>
  <cols>
    <col min="1" max="1" width="9.140625" style="272" customWidth="1"/>
    <col min="2" max="2" width="10.00390625" style="272" customWidth="1"/>
    <col min="3" max="7" width="9.140625" style="272" customWidth="1"/>
    <col min="8" max="8" width="10.421875" style="272" customWidth="1"/>
    <col min="9" max="9" width="15.57421875" style="273" customWidth="1"/>
    <col min="10" max="16384" width="9.140625" style="272" customWidth="1"/>
  </cols>
  <sheetData>
    <row r="1" spans="1:15" ht="21" customHeight="1">
      <c r="A1" s="724" t="s">
        <v>398</v>
      </c>
      <c r="B1" s="724"/>
      <c r="C1" s="724"/>
      <c r="D1" s="724"/>
      <c r="E1" s="724"/>
      <c r="F1" s="724"/>
      <c r="G1" s="724"/>
      <c r="H1" s="724"/>
      <c r="I1" s="724"/>
      <c r="J1" s="724"/>
      <c r="K1" s="271"/>
      <c r="L1" s="271"/>
      <c r="M1" s="271"/>
      <c r="N1" s="271"/>
      <c r="O1" s="271"/>
    </row>
    <row r="2" spans="1:4" ht="23.25">
      <c r="A2" s="271" t="s">
        <v>399</v>
      </c>
      <c r="B2" s="271"/>
      <c r="C2" s="271"/>
      <c r="D2" s="271"/>
    </row>
    <row r="3" spans="2:9" ht="23.25">
      <c r="B3" s="272" t="s">
        <v>168</v>
      </c>
      <c r="I3" s="273">
        <v>1006</v>
      </c>
    </row>
    <row r="4" ht="23.25">
      <c r="B4" s="272" t="s">
        <v>400</v>
      </c>
    </row>
    <row r="5" spans="2:9" ht="23.25">
      <c r="B5" s="272" t="s">
        <v>402</v>
      </c>
      <c r="C5" s="272" t="s">
        <v>401</v>
      </c>
      <c r="I5" s="273">
        <v>261418</v>
      </c>
    </row>
    <row r="6" spans="3:9" ht="23.25">
      <c r="C6" s="272" t="s">
        <v>404</v>
      </c>
      <c r="I6" s="273">
        <v>6445299.63</v>
      </c>
    </row>
    <row r="7" spans="3:9" ht="23.25">
      <c r="C7" s="272" t="s">
        <v>405</v>
      </c>
      <c r="I7" s="273">
        <v>2067194.45</v>
      </c>
    </row>
    <row r="8" spans="2:9" ht="23.25">
      <c r="B8" s="272" t="s">
        <v>403</v>
      </c>
      <c r="C8" s="272" t="s">
        <v>406</v>
      </c>
      <c r="I8" s="273">
        <v>16755170.3</v>
      </c>
    </row>
    <row r="9" spans="3:9" ht="23.25">
      <c r="C9" s="272" t="s">
        <v>407</v>
      </c>
      <c r="I9" s="273">
        <v>324101.8</v>
      </c>
    </row>
    <row r="10" spans="5:9" ht="24" thickBot="1">
      <c r="E10" s="274" t="s">
        <v>194</v>
      </c>
      <c r="I10" s="286">
        <f>SUM(I3:I9)</f>
        <v>25854190.180000003</v>
      </c>
    </row>
    <row r="11" ht="24" thickTop="1"/>
    <row r="12" spans="1:3" ht="23.25">
      <c r="A12" s="271" t="s">
        <v>441</v>
      </c>
      <c r="B12" s="271"/>
      <c r="C12" s="271"/>
    </row>
    <row r="13" spans="2:9" ht="23.25">
      <c r="B13" s="272" t="s">
        <v>408</v>
      </c>
      <c r="I13" s="273">
        <v>16525</v>
      </c>
    </row>
    <row r="14" spans="2:9" ht="23.25">
      <c r="B14" s="272" t="s">
        <v>409</v>
      </c>
      <c r="I14" s="273">
        <v>908702</v>
      </c>
    </row>
    <row r="15" spans="2:9" ht="23.25">
      <c r="B15" s="272" t="s">
        <v>410</v>
      </c>
      <c r="I15" s="273">
        <v>5699.75</v>
      </c>
    </row>
    <row r="16" spans="2:9" ht="23.25">
      <c r="B16" s="272" t="s">
        <v>411</v>
      </c>
      <c r="I16" s="273">
        <v>6839.7</v>
      </c>
    </row>
    <row r="17" spans="2:9" ht="23.25">
      <c r="B17" s="272" t="s">
        <v>412</v>
      </c>
      <c r="I17" s="273">
        <v>324101.8</v>
      </c>
    </row>
    <row r="18" spans="2:9" ht="23.25">
      <c r="B18" s="272" t="s">
        <v>413</v>
      </c>
      <c r="I18" s="273">
        <v>25000</v>
      </c>
    </row>
    <row r="19" spans="2:9" ht="23.25">
      <c r="B19" s="272" t="s">
        <v>439</v>
      </c>
      <c r="I19" s="273">
        <v>38500</v>
      </c>
    </row>
    <row r="20" spans="5:9" ht="24" thickBot="1">
      <c r="E20" s="274" t="s">
        <v>194</v>
      </c>
      <c r="I20" s="286">
        <f>SUM(I13:I19)</f>
        <v>1325368.25</v>
      </c>
    </row>
    <row r="21" ht="24" thickTop="1"/>
    <row r="22" spans="1:3" ht="23.25">
      <c r="A22" s="271" t="s">
        <v>414</v>
      </c>
      <c r="B22" s="271"/>
      <c r="C22" s="271"/>
    </row>
    <row r="23" spans="2:9" ht="23.25">
      <c r="B23" s="272" t="s">
        <v>440</v>
      </c>
      <c r="I23" s="273">
        <v>1173914</v>
      </c>
    </row>
    <row r="24" spans="5:9" ht="24" thickBot="1">
      <c r="E24" s="274" t="s">
        <v>194</v>
      </c>
      <c r="I24" s="286">
        <f>SUM(I23)</f>
        <v>1173914</v>
      </c>
    </row>
    <row r="25" spans="5:9" ht="24" thickTop="1">
      <c r="E25" s="274"/>
      <c r="I25" s="285"/>
    </row>
  </sheetData>
  <sheetProtection/>
  <mergeCells count="1">
    <mergeCell ref="A1:J1"/>
  </mergeCells>
  <printOptions/>
  <pageMargins left="0.7" right="0.16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1"/>
  <sheetViews>
    <sheetView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0.71875" style="275" customWidth="1"/>
    <col min="2" max="2" width="48.57421875" style="275" customWidth="1"/>
    <col min="3" max="4" width="12.421875" style="278" customWidth="1"/>
    <col min="5" max="6" width="16.421875" style="278" customWidth="1"/>
    <col min="7" max="7" width="16.421875" style="275" customWidth="1"/>
    <col min="8" max="16384" width="9.140625" style="275" customWidth="1"/>
  </cols>
  <sheetData>
    <row r="2" ht="26.25">
      <c r="G2" s="301" t="s">
        <v>444</v>
      </c>
    </row>
    <row r="3" spans="2:7" ht="23.25">
      <c r="B3" s="730" t="s">
        <v>419</v>
      </c>
      <c r="C3" s="730"/>
      <c r="D3" s="730"/>
      <c r="E3" s="730"/>
      <c r="F3" s="730"/>
      <c r="G3" s="730"/>
    </row>
    <row r="4" spans="2:7" ht="23.25">
      <c r="B4" s="730" t="s">
        <v>415</v>
      </c>
      <c r="C4" s="730"/>
      <c r="D4" s="730"/>
      <c r="E4" s="730"/>
      <c r="F4" s="730"/>
      <c r="G4" s="730"/>
    </row>
    <row r="5" spans="2:7" ht="23.25">
      <c r="B5" s="730" t="s">
        <v>416</v>
      </c>
      <c r="C5" s="730"/>
      <c r="D5" s="730"/>
      <c r="E5" s="730"/>
      <c r="F5" s="730"/>
      <c r="G5" s="730"/>
    </row>
    <row r="7" spans="2:7" ht="21">
      <c r="B7" s="727" t="s">
        <v>417</v>
      </c>
      <c r="C7" s="725" t="s">
        <v>198</v>
      </c>
      <c r="D7" s="725"/>
      <c r="E7" s="726" t="s">
        <v>223</v>
      </c>
      <c r="F7" s="726" t="s">
        <v>199</v>
      </c>
      <c r="G7" s="729" t="s">
        <v>225</v>
      </c>
    </row>
    <row r="8" spans="2:7" ht="21">
      <c r="B8" s="728"/>
      <c r="C8" s="289" t="s">
        <v>222</v>
      </c>
      <c r="D8" s="289" t="s">
        <v>418</v>
      </c>
      <c r="E8" s="726"/>
      <c r="F8" s="726"/>
      <c r="G8" s="729"/>
    </row>
    <row r="9" spans="2:7" ht="21">
      <c r="B9" s="277" t="s">
        <v>31</v>
      </c>
      <c r="C9" s="279"/>
      <c r="D9" s="279"/>
      <c r="E9" s="279"/>
      <c r="F9" s="279"/>
      <c r="G9" s="276"/>
    </row>
    <row r="10" spans="2:7" ht="21">
      <c r="B10" s="276" t="s">
        <v>420</v>
      </c>
      <c r="C10" s="279">
        <v>100000</v>
      </c>
      <c r="D10" s="279"/>
      <c r="E10" s="280" t="s">
        <v>108</v>
      </c>
      <c r="F10" s="279">
        <v>100000</v>
      </c>
      <c r="G10" s="276"/>
    </row>
    <row r="11" spans="2:7" ht="21">
      <c r="B11" s="276" t="s">
        <v>421</v>
      </c>
      <c r="C11" s="279">
        <v>16560</v>
      </c>
      <c r="D11" s="279"/>
      <c r="E11" s="280" t="s">
        <v>108</v>
      </c>
      <c r="F11" s="279">
        <v>16560</v>
      </c>
      <c r="G11" s="276"/>
    </row>
    <row r="12" spans="2:7" ht="21">
      <c r="B12" s="276"/>
      <c r="C12" s="279"/>
      <c r="D12" s="279"/>
      <c r="E12" s="279"/>
      <c r="F12" s="279"/>
      <c r="G12" s="276"/>
    </row>
    <row r="13" spans="2:7" ht="21">
      <c r="B13" s="277" t="s">
        <v>37</v>
      </c>
      <c r="C13" s="279"/>
      <c r="D13" s="279"/>
      <c r="E13" s="279"/>
      <c r="F13" s="279"/>
      <c r="G13" s="276"/>
    </row>
    <row r="14" spans="2:7" ht="21">
      <c r="B14" s="276" t="s">
        <v>422</v>
      </c>
      <c r="C14" s="279">
        <v>1007937.14</v>
      </c>
      <c r="D14" s="279"/>
      <c r="E14" s="280" t="s">
        <v>108</v>
      </c>
      <c r="F14" s="279">
        <v>1007937.14</v>
      </c>
      <c r="G14" s="276"/>
    </row>
    <row r="15" spans="2:7" ht="21">
      <c r="B15" s="276"/>
      <c r="C15" s="279"/>
      <c r="D15" s="279"/>
      <c r="E15" s="279"/>
      <c r="F15" s="279"/>
      <c r="G15" s="276"/>
    </row>
    <row r="16" spans="2:7" ht="21">
      <c r="B16" s="277" t="s">
        <v>71</v>
      </c>
      <c r="C16" s="279"/>
      <c r="D16" s="279"/>
      <c r="E16" s="279"/>
      <c r="F16" s="279"/>
      <c r="G16" s="276"/>
    </row>
    <row r="17" spans="2:7" ht="21">
      <c r="B17" s="276" t="s">
        <v>423</v>
      </c>
      <c r="C17" s="279"/>
      <c r="D17" s="279">
        <v>183300</v>
      </c>
      <c r="E17" s="280" t="s">
        <v>108</v>
      </c>
      <c r="F17" s="279">
        <v>183300</v>
      </c>
      <c r="G17" s="276"/>
    </row>
    <row r="18" spans="2:7" ht="21">
      <c r="B18" s="276" t="s">
        <v>424</v>
      </c>
      <c r="C18" s="279">
        <v>928000</v>
      </c>
      <c r="D18" s="279"/>
      <c r="E18" s="280" t="s">
        <v>108</v>
      </c>
      <c r="F18" s="279">
        <v>928000</v>
      </c>
      <c r="G18" s="276"/>
    </row>
    <row r="19" spans="2:7" ht="21">
      <c r="B19" s="276" t="s">
        <v>425</v>
      </c>
      <c r="C19" s="279">
        <v>740000</v>
      </c>
      <c r="D19" s="279"/>
      <c r="E19" s="280" t="s">
        <v>108</v>
      </c>
      <c r="F19" s="279">
        <v>740000</v>
      </c>
      <c r="G19" s="276"/>
    </row>
    <row r="20" spans="2:7" ht="21">
      <c r="B20" s="276"/>
      <c r="C20" s="279"/>
      <c r="D20" s="279"/>
      <c r="E20" s="279"/>
      <c r="F20" s="279"/>
      <c r="G20" s="276"/>
    </row>
    <row r="21" spans="2:7" ht="21.75" thickBot="1">
      <c r="B21" s="281" t="s">
        <v>194</v>
      </c>
      <c r="C21" s="287">
        <f>SUM(C10:C19)</f>
        <v>2792497.14</v>
      </c>
      <c r="D21" s="287">
        <f>SUM(D10:D19)</f>
        <v>183300</v>
      </c>
      <c r="E21" s="287">
        <f>SUM(E10:E19)</f>
        <v>0</v>
      </c>
      <c r="F21" s="287">
        <f>SUM(F10:F19)</f>
        <v>2975797.14</v>
      </c>
      <c r="G21" s="288"/>
    </row>
    <row r="22" ht="21.75" thickTop="1"/>
  </sheetData>
  <sheetProtection/>
  <mergeCells count="8">
    <mergeCell ref="C7:D7"/>
    <mergeCell ref="E7:E8"/>
    <mergeCell ref="F7:F8"/>
    <mergeCell ref="B7:B8"/>
    <mergeCell ref="G7:G8"/>
    <mergeCell ref="B3:G3"/>
    <mergeCell ref="B4:G4"/>
    <mergeCell ref="B5:G5"/>
  </mergeCells>
  <printOptions/>
  <pageMargins left="1.3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5:G14"/>
  <sheetViews>
    <sheetView view="pageBreakPreview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0.5625" style="269" customWidth="1"/>
    <col min="2" max="2" width="46.140625" style="269" customWidth="1"/>
    <col min="3" max="3" width="12.8515625" style="269" customWidth="1"/>
    <col min="4" max="6" width="12.8515625" style="270" customWidth="1"/>
    <col min="7" max="7" width="12.8515625" style="269" customWidth="1"/>
    <col min="8" max="16384" width="9.140625" style="269" customWidth="1"/>
  </cols>
  <sheetData>
    <row r="5" spans="2:7" ht="23.25">
      <c r="B5" s="724" t="s">
        <v>426</v>
      </c>
      <c r="C5" s="724"/>
      <c r="D5" s="724"/>
      <c r="E5" s="724"/>
      <c r="F5" s="724"/>
      <c r="G5" s="724"/>
    </row>
    <row r="6" spans="2:7" ht="23.25">
      <c r="B6" s="724" t="s">
        <v>442</v>
      </c>
      <c r="C6" s="724"/>
      <c r="D6" s="724"/>
      <c r="E6" s="724"/>
      <c r="F6" s="724"/>
      <c r="G6" s="724"/>
    </row>
    <row r="7" spans="2:7" ht="23.25">
      <c r="B7" s="724" t="s">
        <v>416</v>
      </c>
      <c r="C7" s="724"/>
      <c r="D7" s="724"/>
      <c r="E7" s="724"/>
      <c r="F7" s="724"/>
      <c r="G7" s="724"/>
    </row>
    <row r="9" spans="2:7" ht="24.75" customHeight="1">
      <c r="B9" s="729" t="s">
        <v>165</v>
      </c>
      <c r="C9" s="731" t="s">
        <v>198</v>
      </c>
      <c r="D9" s="731"/>
      <c r="E9" s="726" t="s">
        <v>223</v>
      </c>
      <c r="F9" s="726" t="s">
        <v>199</v>
      </c>
      <c r="G9" s="729" t="s">
        <v>225</v>
      </c>
    </row>
    <row r="10" spans="2:7" ht="24.75" customHeight="1">
      <c r="B10" s="729"/>
      <c r="C10" s="290" t="s">
        <v>222</v>
      </c>
      <c r="D10" s="291" t="s">
        <v>418</v>
      </c>
      <c r="E10" s="726"/>
      <c r="F10" s="726"/>
      <c r="G10" s="729"/>
    </row>
    <row r="11" spans="2:7" ht="21">
      <c r="B11" s="282" t="s">
        <v>427</v>
      </c>
      <c r="C11" s="282"/>
      <c r="D11" s="283"/>
      <c r="E11" s="283"/>
      <c r="F11" s="283"/>
      <c r="G11" s="282"/>
    </row>
    <row r="12" spans="2:7" ht="21">
      <c r="B12" s="282" t="s">
        <v>428</v>
      </c>
      <c r="C12" s="282"/>
      <c r="D12" s="283">
        <v>34200</v>
      </c>
      <c r="E12" s="280" t="s">
        <v>108</v>
      </c>
      <c r="F12" s="283">
        <v>34200</v>
      </c>
      <c r="G12" s="282"/>
    </row>
    <row r="13" spans="2:7" ht="21">
      <c r="B13" s="282" t="s">
        <v>628</v>
      </c>
      <c r="C13" s="282"/>
      <c r="D13" s="283">
        <v>11500</v>
      </c>
      <c r="E13" s="280" t="s">
        <v>108</v>
      </c>
      <c r="F13" s="283">
        <v>11500</v>
      </c>
      <c r="G13" s="282"/>
    </row>
    <row r="14" spans="2:7" ht="21.75" thickBot="1">
      <c r="B14" s="281" t="s">
        <v>194</v>
      </c>
      <c r="C14" s="292"/>
      <c r="D14" s="293">
        <f>SUM(D12:D13)</f>
        <v>45700</v>
      </c>
      <c r="E14" s="294" t="s">
        <v>108</v>
      </c>
      <c r="F14" s="293">
        <f>SUM(F12:F13)</f>
        <v>45700</v>
      </c>
      <c r="G14" s="284"/>
    </row>
    <row r="15" ht="21.75" thickTop="1"/>
  </sheetData>
  <sheetProtection/>
  <mergeCells count="8">
    <mergeCell ref="C9:D9"/>
    <mergeCell ref="E9:E10"/>
    <mergeCell ref="F9:F10"/>
    <mergeCell ref="G9:G10"/>
    <mergeCell ref="B9:B10"/>
    <mergeCell ref="B5:G5"/>
    <mergeCell ref="B6:G6"/>
    <mergeCell ref="B7:G7"/>
  </mergeCells>
  <printOptions/>
  <pageMargins left="1.28" right="0.1968503937007874" top="0.7480314960629921" bottom="0.7480314960629921" header="0.275590551181102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7">
      <selection activeCell="D16" sqref="D16"/>
    </sheetView>
  </sheetViews>
  <sheetFormatPr defaultColWidth="9.140625" defaultRowHeight="12.75"/>
  <cols>
    <col min="1" max="3" width="9.140625" style="269" customWidth="1"/>
    <col min="4" max="4" width="36.57421875" style="269" customWidth="1"/>
    <col min="5" max="5" width="9.140625" style="269" customWidth="1"/>
    <col min="6" max="6" width="18.28125" style="270" customWidth="1"/>
    <col min="7" max="16384" width="9.140625" style="269" customWidth="1"/>
  </cols>
  <sheetData>
    <row r="4" spans="2:6" ht="23.25">
      <c r="B4" s="724" t="s">
        <v>426</v>
      </c>
      <c r="C4" s="724"/>
      <c r="D4" s="724"/>
      <c r="E4" s="724"/>
      <c r="F4" s="724"/>
    </row>
    <row r="5" spans="2:6" ht="23.25">
      <c r="B5" s="724" t="s">
        <v>192</v>
      </c>
      <c r="C5" s="724"/>
      <c r="D5" s="724"/>
      <c r="E5" s="724"/>
      <c r="F5" s="724"/>
    </row>
    <row r="6" spans="2:6" ht="23.25">
      <c r="B6" s="724" t="s">
        <v>429</v>
      </c>
      <c r="C6" s="724"/>
      <c r="D6" s="724"/>
      <c r="E6" s="724"/>
      <c r="F6" s="724"/>
    </row>
    <row r="9" spans="2:6" ht="23.25">
      <c r="B9" s="271" t="s">
        <v>430</v>
      </c>
      <c r="C9" s="271"/>
      <c r="D9" s="271"/>
      <c r="E9" s="271"/>
      <c r="F9" s="296">
        <v>10334151.64</v>
      </c>
    </row>
    <row r="10" spans="2:6" ht="23.25">
      <c r="B10" s="295" t="s">
        <v>443</v>
      </c>
      <c r="C10" s="272" t="s">
        <v>432</v>
      </c>
      <c r="D10" s="272"/>
      <c r="E10" s="272"/>
      <c r="F10" s="273">
        <v>1496567.89</v>
      </c>
    </row>
    <row r="11" spans="2:6" ht="23.25">
      <c r="B11" s="272" t="s">
        <v>431</v>
      </c>
      <c r="C11" s="272" t="s">
        <v>629</v>
      </c>
      <c r="D11" s="272"/>
      <c r="E11" s="272"/>
      <c r="F11" s="273">
        <v>212914.5</v>
      </c>
    </row>
    <row r="12" spans="2:6" ht="23.25">
      <c r="B12" s="295" t="s">
        <v>433</v>
      </c>
      <c r="C12" s="272" t="s">
        <v>350</v>
      </c>
      <c r="D12" s="272"/>
      <c r="E12" s="272"/>
      <c r="F12" s="273">
        <v>-3023692</v>
      </c>
    </row>
    <row r="13" spans="2:6" ht="24" thickBot="1">
      <c r="B13" s="271" t="s">
        <v>434</v>
      </c>
      <c r="C13" s="271"/>
      <c r="D13" s="271"/>
      <c r="E13" s="271"/>
      <c r="F13" s="286">
        <f>SUM(F9:F12)</f>
        <v>9019942.030000001</v>
      </c>
    </row>
    <row r="14" ht="21.75" thickTop="1"/>
  </sheetData>
  <sheetProtection/>
  <mergeCells count="3">
    <mergeCell ref="B4:F4"/>
    <mergeCell ref="B5:F5"/>
    <mergeCell ref="B6:F6"/>
  </mergeCells>
  <printOptions/>
  <pageMargins left="0.7086614173228347" right="0.19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Normal="80" zoomScaleSheetLayoutView="100" zoomScalePageLayoutView="0" workbookViewId="0" topLeftCell="A10">
      <selection activeCell="C10" sqref="C10"/>
    </sheetView>
  </sheetViews>
  <sheetFormatPr defaultColWidth="9.140625" defaultRowHeight="12.75"/>
  <cols>
    <col min="1" max="1" width="10.140625" style="332" customWidth="1"/>
    <col min="2" max="2" width="68.7109375" style="332" customWidth="1"/>
    <col min="3" max="3" width="14.421875" style="333" customWidth="1"/>
    <col min="4" max="4" width="11.421875" style="333" customWidth="1"/>
    <col min="5" max="5" width="12.140625" style="333" customWidth="1"/>
    <col min="6" max="6" width="14.7109375" style="333" customWidth="1"/>
    <col min="7" max="7" width="12.57421875" style="333" customWidth="1"/>
    <col min="8" max="8" width="14.421875" style="332" customWidth="1"/>
    <col min="9" max="16384" width="9.140625" style="332" customWidth="1"/>
  </cols>
  <sheetData>
    <row r="1" spans="1:8" ht="30.75" customHeight="1">
      <c r="A1" s="652" t="s">
        <v>426</v>
      </c>
      <c r="B1" s="652"/>
      <c r="C1" s="652"/>
      <c r="D1" s="652"/>
      <c r="E1" s="652"/>
      <c r="F1" s="652"/>
      <c r="G1" s="652"/>
      <c r="H1" s="652"/>
    </row>
    <row r="2" spans="1:8" ht="30.75" customHeight="1">
      <c r="A2" s="652" t="s">
        <v>467</v>
      </c>
      <c r="B2" s="652"/>
      <c r="C2" s="652"/>
      <c r="D2" s="652"/>
      <c r="E2" s="652"/>
      <c r="F2" s="652"/>
      <c r="G2" s="652"/>
      <c r="H2" s="652"/>
    </row>
    <row r="3" spans="1:8" ht="28.5" customHeight="1">
      <c r="A3" s="652" t="s">
        <v>468</v>
      </c>
      <c r="B3" s="652"/>
      <c r="C3" s="652"/>
      <c r="D3" s="652"/>
      <c r="E3" s="652"/>
      <c r="F3" s="652"/>
      <c r="G3" s="652"/>
      <c r="H3" s="652"/>
    </row>
    <row r="4" ht="11.25" customHeight="1"/>
    <row r="5" spans="1:8" ht="23.25">
      <c r="A5" s="732" t="s">
        <v>336</v>
      </c>
      <c r="B5" s="733" t="s">
        <v>417</v>
      </c>
      <c r="C5" s="735" t="s">
        <v>221</v>
      </c>
      <c r="D5" s="735"/>
      <c r="E5" s="734" t="s">
        <v>222</v>
      </c>
      <c r="F5" s="734" t="s">
        <v>223</v>
      </c>
      <c r="G5" s="734" t="s">
        <v>199</v>
      </c>
      <c r="H5" s="733" t="s">
        <v>225</v>
      </c>
    </row>
    <row r="6" spans="1:8" ht="23.25">
      <c r="A6" s="732"/>
      <c r="B6" s="733"/>
      <c r="C6" s="504" t="s">
        <v>338</v>
      </c>
      <c r="D6" s="504" t="s">
        <v>226</v>
      </c>
      <c r="E6" s="734"/>
      <c r="F6" s="734"/>
      <c r="G6" s="734"/>
      <c r="H6" s="733"/>
    </row>
    <row r="7" spans="1:8" s="272" customFormat="1" ht="23.25">
      <c r="A7" s="334"/>
      <c r="B7" s="335" t="s">
        <v>37</v>
      </c>
      <c r="C7" s="336"/>
      <c r="D7" s="336"/>
      <c r="E7" s="336"/>
      <c r="F7" s="336"/>
      <c r="G7" s="336"/>
      <c r="H7" s="334"/>
    </row>
    <row r="8" spans="1:8" s="272" customFormat="1" ht="23.25">
      <c r="A8" s="334"/>
      <c r="B8" s="334" t="s">
        <v>469</v>
      </c>
      <c r="C8" s="336">
        <v>59800</v>
      </c>
      <c r="D8" s="336"/>
      <c r="E8" s="336"/>
      <c r="F8" s="336">
        <v>59800</v>
      </c>
      <c r="G8" s="336"/>
      <c r="H8" s="334"/>
    </row>
    <row r="9" spans="1:8" s="272" customFormat="1" ht="23.25">
      <c r="A9" s="334"/>
      <c r="B9" s="334" t="s">
        <v>470</v>
      </c>
      <c r="C9" s="336">
        <v>927700</v>
      </c>
      <c r="D9" s="336"/>
      <c r="E9" s="336"/>
      <c r="F9" s="336">
        <v>860000</v>
      </c>
      <c r="G9" s="336">
        <v>67700</v>
      </c>
      <c r="H9" s="334"/>
    </row>
    <row r="10" spans="1:8" s="272" customFormat="1" ht="23.25">
      <c r="A10" s="334"/>
      <c r="B10" s="334" t="s">
        <v>471</v>
      </c>
      <c r="C10" s="336">
        <v>304000</v>
      </c>
      <c r="D10" s="336"/>
      <c r="E10" s="336"/>
      <c r="F10" s="336">
        <v>304000</v>
      </c>
      <c r="G10" s="336"/>
      <c r="H10" s="334"/>
    </row>
    <row r="11" spans="1:8" s="272" customFormat="1" ht="23.25">
      <c r="A11" s="334"/>
      <c r="B11" s="335" t="s">
        <v>71</v>
      </c>
      <c r="C11" s="336"/>
      <c r="D11" s="336"/>
      <c r="E11" s="336"/>
      <c r="F11" s="336"/>
      <c r="G11" s="336"/>
      <c r="H11" s="334"/>
    </row>
    <row r="12" spans="1:8" s="272" customFormat="1" ht="23.25">
      <c r="A12" s="334"/>
      <c r="B12" s="334" t="s">
        <v>498</v>
      </c>
      <c r="C12" s="336">
        <v>98000</v>
      </c>
      <c r="D12" s="336"/>
      <c r="E12" s="336"/>
      <c r="F12" s="336">
        <v>98000</v>
      </c>
      <c r="G12" s="336"/>
      <c r="H12" s="334"/>
    </row>
    <row r="13" spans="1:8" s="272" customFormat="1" ht="23.25">
      <c r="A13" s="334"/>
      <c r="B13" s="334" t="s">
        <v>499</v>
      </c>
      <c r="C13" s="336">
        <v>82700</v>
      </c>
      <c r="D13" s="336"/>
      <c r="E13" s="336"/>
      <c r="F13" s="336">
        <v>82700</v>
      </c>
      <c r="G13" s="336"/>
      <c r="H13" s="334"/>
    </row>
    <row r="14" spans="1:8" s="272" customFormat="1" ht="23.25">
      <c r="A14" s="334"/>
      <c r="B14" s="334" t="s">
        <v>500</v>
      </c>
      <c r="C14" s="336">
        <v>82700</v>
      </c>
      <c r="D14" s="336"/>
      <c r="E14" s="336"/>
      <c r="F14" s="336">
        <v>82700</v>
      </c>
      <c r="G14" s="336"/>
      <c r="H14" s="334"/>
    </row>
    <row r="15" spans="1:8" s="272" customFormat="1" ht="23.25">
      <c r="A15" s="334"/>
      <c r="B15" s="334" t="s">
        <v>501</v>
      </c>
      <c r="C15" s="336">
        <v>82700</v>
      </c>
      <c r="D15" s="336"/>
      <c r="E15" s="336"/>
      <c r="F15" s="336">
        <v>82700</v>
      </c>
      <c r="G15" s="336"/>
      <c r="H15" s="334"/>
    </row>
    <row r="16" spans="1:8" s="272" customFormat="1" ht="23.25">
      <c r="A16" s="334"/>
      <c r="B16" s="334" t="s">
        <v>502</v>
      </c>
      <c r="C16" s="336">
        <v>82700</v>
      </c>
      <c r="D16" s="336"/>
      <c r="E16" s="336"/>
      <c r="F16" s="336">
        <v>82700</v>
      </c>
      <c r="G16" s="336"/>
      <c r="H16" s="334"/>
    </row>
    <row r="17" spans="1:8" s="272" customFormat="1" ht="23.25">
      <c r="A17" s="334"/>
      <c r="B17" s="334" t="s">
        <v>503</v>
      </c>
      <c r="C17" s="336">
        <v>790000</v>
      </c>
      <c r="D17" s="336"/>
      <c r="E17" s="336"/>
      <c r="F17" s="336">
        <v>790000</v>
      </c>
      <c r="G17" s="336"/>
      <c r="H17" s="334"/>
    </row>
    <row r="18" spans="1:8" s="272" customFormat="1" ht="23.25">
      <c r="A18" s="334"/>
      <c r="B18" s="334" t="s">
        <v>504</v>
      </c>
      <c r="C18" s="336">
        <v>1580000</v>
      </c>
      <c r="D18" s="336"/>
      <c r="E18" s="336"/>
      <c r="F18" s="336">
        <v>1580000</v>
      </c>
      <c r="G18" s="336"/>
      <c r="H18" s="334"/>
    </row>
    <row r="19" spans="1:8" s="272" customFormat="1" ht="23.25">
      <c r="A19" s="334"/>
      <c r="B19" s="334" t="s">
        <v>505</v>
      </c>
      <c r="C19" s="336">
        <v>927300</v>
      </c>
      <c r="D19" s="336"/>
      <c r="E19" s="336"/>
      <c r="F19" s="336">
        <v>927300</v>
      </c>
      <c r="G19" s="336"/>
      <c r="H19" s="334"/>
    </row>
    <row r="20" spans="1:8" s="272" customFormat="1" ht="23.25">
      <c r="A20" s="334"/>
      <c r="B20" s="334" t="s">
        <v>506</v>
      </c>
      <c r="C20" s="336">
        <v>118900</v>
      </c>
      <c r="D20" s="336"/>
      <c r="E20" s="336"/>
      <c r="F20" s="336">
        <v>114570</v>
      </c>
      <c r="G20" s="336">
        <v>4330</v>
      </c>
      <c r="H20" s="334"/>
    </row>
    <row r="21" spans="1:8" s="272" customFormat="1" ht="23.25">
      <c r="A21" s="334"/>
      <c r="B21" s="334" t="s">
        <v>507</v>
      </c>
      <c r="C21" s="336">
        <v>98400</v>
      </c>
      <c r="D21" s="336"/>
      <c r="E21" s="336"/>
      <c r="F21" s="336">
        <v>98400</v>
      </c>
      <c r="G21" s="336"/>
      <c r="H21" s="334"/>
    </row>
    <row r="22" spans="1:8" s="272" customFormat="1" ht="23.25">
      <c r="A22" s="334"/>
      <c r="B22" s="334" t="s">
        <v>508</v>
      </c>
      <c r="C22" s="336">
        <v>94500</v>
      </c>
      <c r="D22" s="336"/>
      <c r="E22" s="336"/>
      <c r="F22" s="336">
        <v>94500</v>
      </c>
      <c r="G22" s="336"/>
      <c r="H22" s="334"/>
    </row>
    <row r="23" spans="1:8" s="272" customFormat="1" ht="23.25">
      <c r="A23" s="334"/>
      <c r="B23" s="334" t="s">
        <v>472</v>
      </c>
      <c r="C23" s="336">
        <v>120000</v>
      </c>
      <c r="D23" s="336"/>
      <c r="E23" s="336"/>
      <c r="F23" s="336">
        <v>119900</v>
      </c>
      <c r="G23" s="336">
        <v>100</v>
      </c>
      <c r="H23" s="334"/>
    </row>
    <row r="24" spans="1:8" s="272" customFormat="1" ht="23.25">
      <c r="A24" s="334"/>
      <c r="B24" s="334" t="s">
        <v>509</v>
      </c>
      <c r="C24" s="336">
        <v>162300</v>
      </c>
      <c r="D24" s="336"/>
      <c r="E24" s="336"/>
      <c r="F24" s="336">
        <v>161900</v>
      </c>
      <c r="G24" s="336">
        <v>400</v>
      </c>
      <c r="H24" s="334"/>
    </row>
    <row r="25" spans="1:8" s="272" customFormat="1" ht="23.25">
      <c r="A25" s="334"/>
      <c r="B25" s="334" t="s">
        <v>510</v>
      </c>
      <c r="C25" s="336">
        <v>226900</v>
      </c>
      <c r="D25" s="336"/>
      <c r="E25" s="336"/>
      <c r="F25" s="336">
        <v>216319</v>
      </c>
      <c r="G25" s="336">
        <v>10581</v>
      </c>
      <c r="H25" s="334"/>
    </row>
    <row r="26" spans="1:8" s="272" customFormat="1" ht="23.25">
      <c r="A26" s="334"/>
      <c r="B26" s="337" t="s">
        <v>194</v>
      </c>
      <c r="C26" s="503">
        <f>SUM(C8:C25)</f>
        <v>5838600</v>
      </c>
      <c r="D26" s="503"/>
      <c r="E26" s="503"/>
      <c r="F26" s="503">
        <f>SUM(F8:F25)</f>
        <v>5755489</v>
      </c>
      <c r="G26" s="503">
        <f>SUM(G7:G25)</f>
        <v>83111</v>
      </c>
      <c r="H26" s="334"/>
    </row>
    <row r="27" spans="3:7" s="272" customFormat="1" ht="23.25">
      <c r="C27" s="273"/>
      <c r="D27" s="273"/>
      <c r="E27" s="273"/>
      <c r="F27" s="273"/>
      <c r="G27" s="273"/>
    </row>
    <row r="28" spans="3:7" s="272" customFormat="1" ht="23.25">
      <c r="C28" s="273"/>
      <c r="D28" s="273"/>
      <c r="E28" s="273"/>
      <c r="F28" s="273"/>
      <c r="G28" s="273"/>
    </row>
    <row r="29" spans="3:7" s="272" customFormat="1" ht="23.25">
      <c r="C29" s="273"/>
      <c r="D29" s="273"/>
      <c r="E29" s="273"/>
      <c r="F29" s="273"/>
      <c r="G29" s="273"/>
    </row>
    <row r="30" spans="3:7" s="272" customFormat="1" ht="23.25">
      <c r="C30" s="273"/>
      <c r="D30" s="273"/>
      <c r="E30" s="273"/>
      <c r="F30" s="273"/>
      <c r="G30" s="273"/>
    </row>
    <row r="31" spans="3:7" s="272" customFormat="1" ht="23.25">
      <c r="C31" s="273"/>
      <c r="D31" s="273"/>
      <c r="E31" s="273"/>
      <c r="F31" s="273"/>
      <c r="G31" s="273"/>
    </row>
    <row r="32" spans="3:7" s="272" customFormat="1" ht="23.25">
      <c r="C32" s="273"/>
      <c r="D32" s="273"/>
      <c r="E32" s="273"/>
      <c r="F32" s="273"/>
      <c r="G32" s="273"/>
    </row>
    <row r="33" spans="3:7" s="272" customFormat="1" ht="23.25">
      <c r="C33" s="273"/>
      <c r="D33" s="273"/>
      <c r="E33" s="273"/>
      <c r="F33" s="273"/>
      <c r="G33" s="273"/>
    </row>
    <row r="34" spans="3:7" s="272" customFormat="1" ht="23.25">
      <c r="C34" s="273"/>
      <c r="D34" s="273"/>
      <c r="E34" s="273"/>
      <c r="F34" s="273"/>
      <c r="G34" s="273"/>
    </row>
    <row r="35" spans="3:7" s="272" customFormat="1" ht="23.25">
      <c r="C35" s="273"/>
      <c r="D35" s="273"/>
      <c r="E35" s="273"/>
      <c r="F35" s="273"/>
      <c r="G35" s="273"/>
    </row>
    <row r="36" spans="3:7" s="272" customFormat="1" ht="23.25">
      <c r="C36" s="273"/>
      <c r="D36" s="273"/>
      <c r="E36" s="273"/>
      <c r="F36" s="273"/>
      <c r="G36" s="273"/>
    </row>
    <row r="37" spans="3:7" s="272" customFormat="1" ht="23.25">
      <c r="C37" s="273"/>
      <c r="D37" s="273"/>
      <c r="E37" s="273"/>
      <c r="F37" s="273"/>
      <c r="G37" s="273"/>
    </row>
    <row r="38" spans="3:7" s="272" customFormat="1" ht="23.25">
      <c r="C38" s="273"/>
      <c r="D38" s="273"/>
      <c r="E38" s="273"/>
      <c r="F38" s="273"/>
      <c r="G38" s="273"/>
    </row>
    <row r="39" spans="3:7" s="272" customFormat="1" ht="23.25">
      <c r="C39" s="273"/>
      <c r="D39" s="273"/>
      <c r="E39" s="273"/>
      <c r="F39" s="273"/>
      <c r="G39" s="273"/>
    </row>
    <row r="40" spans="3:7" s="272" customFormat="1" ht="23.25">
      <c r="C40" s="273"/>
      <c r="D40" s="273"/>
      <c r="E40" s="273"/>
      <c r="F40" s="273"/>
      <c r="G40" s="273"/>
    </row>
    <row r="41" spans="3:7" s="272" customFormat="1" ht="23.25">
      <c r="C41" s="273"/>
      <c r="D41" s="273"/>
      <c r="E41" s="273"/>
      <c r="F41" s="273"/>
      <c r="G41" s="273"/>
    </row>
    <row r="42" spans="3:7" s="272" customFormat="1" ht="23.25">
      <c r="C42" s="273"/>
      <c r="D42" s="273"/>
      <c r="E42" s="273"/>
      <c r="F42" s="273"/>
      <c r="G42" s="273"/>
    </row>
    <row r="43" spans="3:7" s="272" customFormat="1" ht="23.25">
      <c r="C43" s="273"/>
      <c r="D43" s="273"/>
      <c r="E43" s="273"/>
      <c r="F43" s="273"/>
      <c r="G43" s="273"/>
    </row>
    <row r="44" spans="3:7" s="272" customFormat="1" ht="23.25">
      <c r="C44" s="273"/>
      <c r="D44" s="273"/>
      <c r="E44" s="273"/>
      <c r="F44" s="273"/>
      <c r="G44" s="273"/>
    </row>
    <row r="45" spans="3:7" s="272" customFormat="1" ht="23.25">
      <c r="C45" s="273"/>
      <c r="D45" s="273"/>
      <c r="E45" s="273"/>
      <c r="F45" s="273"/>
      <c r="G45" s="273"/>
    </row>
    <row r="46" spans="3:7" s="272" customFormat="1" ht="23.25">
      <c r="C46" s="273"/>
      <c r="D46" s="273"/>
      <c r="E46" s="273"/>
      <c r="F46" s="273"/>
      <c r="G46" s="273"/>
    </row>
    <row r="47" spans="3:7" s="272" customFormat="1" ht="23.25">
      <c r="C47" s="273"/>
      <c r="D47" s="273"/>
      <c r="E47" s="273"/>
      <c r="F47" s="273"/>
      <c r="G47" s="273"/>
    </row>
    <row r="48" spans="3:7" s="272" customFormat="1" ht="23.25">
      <c r="C48" s="273"/>
      <c r="D48" s="273"/>
      <c r="E48" s="273"/>
      <c r="F48" s="273"/>
      <c r="G48" s="273"/>
    </row>
    <row r="49" spans="3:7" s="272" customFormat="1" ht="23.25">
      <c r="C49" s="273"/>
      <c r="D49" s="273"/>
      <c r="E49" s="273"/>
      <c r="F49" s="273"/>
      <c r="G49" s="273"/>
    </row>
    <row r="50" spans="3:7" s="272" customFormat="1" ht="23.25">
      <c r="C50" s="273"/>
      <c r="D50" s="273"/>
      <c r="E50" s="273"/>
      <c r="F50" s="273"/>
      <c r="G50" s="273"/>
    </row>
    <row r="51" spans="3:7" s="272" customFormat="1" ht="23.25">
      <c r="C51" s="273"/>
      <c r="D51" s="273"/>
      <c r="E51" s="273"/>
      <c r="F51" s="273"/>
      <c r="G51" s="273"/>
    </row>
    <row r="52" spans="3:7" s="272" customFormat="1" ht="23.25">
      <c r="C52" s="273"/>
      <c r="D52" s="273"/>
      <c r="E52" s="273"/>
      <c r="F52" s="273"/>
      <c r="G52" s="273"/>
    </row>
    <row r="53" spans="3:7" s="272" customFormat="1" ht="23.25">
      <c r="C53" s="273"/>
      <c r="D53" s="273"/>
      <c r="E53" s="273"/>
      <c r="F53" s="273"/>
      <c r="G53" s="273"/>
    </row>
    <row r="54" spans="3:7" s="272" customFormat="1" ht="23.25">
      <c r="C54" s="273"/>
      <c r="D54" s="273"/>
      <c r="E54" s="273"/>
      <c r="F54" s="273"/>
      <c r="G54" s="273"/>
    </row>
    <row r="55" spans="3:7" s="272" customFormat="1" ht="23.25">
      <c r="C55" s="273"/>
      <c r="D55" s="273"/>
      <c r="E55" s="273"/>
      <c r="F55" s="273"/>
      <c r="G55" s="273"/>
    </row>
    <row r="56" spans="3:7" s="272" customFormat="1" ht="23.25">
      <c r="C56" s="273"/>
      <c r="D56" s="273"/>
      <c r="E56" s="273"/>
      <c r="F56" s="273"/>
      <c r="G56" s="273"/>
    </row>
    <row r="57" spans="3:7" s="272" customFormat="1" ht="23.25">
      <c r="C57" s="273"/>
      <c r="D57" s="273"/>
      <c r="E57" s="273"/>
      <c r="F57" s="273"/>
      <c r="G57" s="273"/>
    </row>
    <row r="58" spans="3:7" s="272" customFormat="1" ht="23.25">
      <c r="C58" s="273"/>
      <c r="D58" s="273"/>
      <c r="E58" s="273"/>
      <c r="F58" s="273"/>
      <c r="G58" s="273"/>
    </row>
    <row r="59" spans="3:7" s="272" customFormat="1" ht="23.25">
      <c r="C59" s="273"/>
      <c r="D59" s="273"/>
      <c r="E59" s="273"/>
      <c r="F59" s="273"/>
      <c r="G59" s="273"/>
    </row>
    <row r="60" spans="3:7" s="272" customFormat="1" ht="23.25">
      <c r="C60" s="273"/>
      <c r="D60" s="273"/>
      <c r="E60" s="273"/>
      <c r="F60" s="273"/>
      <c r="G60" s="273"/>
    </row>
    <row r="61" spans="3:7" s="272" customFormat="1" ht="23.25">
      <c r="C61" s="273"/>
      <c r="D61" s="273"/>
      <c r="E61" s="273"/>
      <c r="F61" s="273"/>
      <c r="G61" s="273"/>
    </row>
    <row r="62" spans="3:7" s="272" customFormat="1" ht="23.25">
      <c r="C62" s="273"/>
      <c r="D62" s="273"/>
      <c r="E62" s="273"/>
      <c r="F62" s="273"/>
      <c r="G62" s="273"/>
    </row>
    <row r="63" spans="3:7" s="272" customFormat="1" ht="23.25">
      <c r="C63" s="273"/>
      <c r="D63" s="273"/>
      <c r="E63" s="273"/>
      <c r="F63" s="273"/>
      <c r="G63" s="273"/>
    </row>
    <row r="64" spans="3:7" s="272" customFormat="1" ht="23.25">
      <c r="C64" s="273"/>
      <c r="D64" s="273"/>
      <c r="E64" s="273"/>
      <c r="F64" s="273"/>
      <c r="G64" s="273"/>
    </row>
    <row r="65" spans="3:7" s="272" customFormat="1" ht="23.25">
      <c r="C65" s="273"/>
      <c r="D65" s="273"/>
      <c r="E65" s="273"/>
      <c r="F65" s="273"/>
      <c r="G65" s="273"/>
    </row>
    <row r="66" spans="3:7" s="272" customFormat="1" ht="23.25">
      <c r="C66" s="273"/>
      <c r="D66" s="273"/>
      <c r="E66" s="273"/>
      <c r="F66" s="273"/>
      <c r="G66" s="273"/>
    </row>
    <row r="67" spans="3:7" s="272" customFormat="1" ht="23.25">
      <c r="C67" s="273"/>
      <c r="D67" s="273"/>
      <c r="E67" s="273"/>
      <c r="F67" s="273"/>
      <c r="G67" s="273"/>
    </row>
    <row r="68" spans="3:7" s="272" customFormat="1" ht="23.25">
      <c r="C68" s="273"/>
      <c r="D68" s="273"/>
      <c r="E68" s="273"/>
      <c r="F68" s="273"/>
      <c r="G68" s="273"/>
    </row>
    <row r="69" spans="3:7" s="272" customFormat="1" ht="23.25">
      <c r="C69" s="273"/>
      <c r="D69" s="273"/>
      <c r="E69" s="273"/>
      <c r="F69" s="273"/>
      <c r="G69" s="273"/>
    </row>
    <row r="70" spans="3:7" s="272" customFormat="1" ht="23.25">
      <c r="C70" s="273"/>
      <c r="D70" s="273"/>
      <c r="E70" s="273"/>
      <c r="F70" s="273"/>
      <c r="G70" s="273"/>
    </row>
    <row r="71" spans="3:7" s="272" customFormat="1" ht="23.25">
      <c r="C71" s="273"/>
      <c r="D71" s="273"/>
      <c r="E71" s="273"/>
      <c r="F71" s="273"/>
      <c r="G71" s="273"/>
    </row>
    <row r="72" spans="3:7" s="272" customFormat="1" ht="23.25">
      <c r="C72" s="273"/>
      <c r="D72" s="273"/>
      <c r="E72" s="273"/>
      <c r="F72" s="273"/>
      <c r="G72" s="273"/>
    </row>
    <row r="73" spans="3:7" s="272" customFormat="1" ht="23.25">
      <c r="C73" s="273"/>
      <c r="D73" s="273"/>
      <c r="E73" s="273"/>
      <c r="F73" s="273"/>
      <c r="G73" s="273"/>
    </row>
    <row r="74" spans="3:7" s="272" customFormat="1" ht="23.25">
      <c r="C74" s="273"/>
      <c r="D74" s="273"/>
      <c r="E74" s="273"/>
      <c r="F74" s="273"/>
      <c r="G74" s="273"/>
    </row>
    <row r="75" spans="3:7" s="272" customFormat="1" ht="23.25">
      <c r="C75" s="273"/>
      <c r="D75" s="273"/>
      <c r="E75" s="273"/>
      <c r="F75" s="273"/>
      <c r="G75" s="273"/>
    </row>
    <row r="76" spans="3:7" s="272" customFormat="1" ht="23.25">
      <c r="C76" s="273"/>
      <c r="D76" s="273"/>
      <c r="E76" s="273"/>
      <c r="F76" s="273"/>
      <c r="G76" s="273"/>
    </row>
    <row r="77" spans="3:7" s="272" customFormat="1" ht="23.25">
      <c r="C77" s="273"/>
      <c r="D77" s="273"/>
      <c r="E77" s="273"/>
      <c r="F77" s="273"/>
      <c r="G77" s="273"/>
    </row>
    <row r="78" spans="3:7" s="272" customFormat="1" ht="23.25">
      <c r="C78" s="273"/>
      <c r="D78" s="273"/>
      <c r="E78" s="273"/>
      <c r="F78" s="273"/>
      <c r="G78" s="273"/>
    </row>
    <row r="79" spans="3:7" s="272" customFormat="1" ht="23.25">
      <c r="C79" s="273"/>
      <c r="D79" s="273"/>
      <c r="E79" s="273"/>
      <c r="F79" s="273"/>
      <c r="G79" s="273"/>
    </row>
    <row r="80" spans="3:7" s="272" customFormat="1" ht="23.25">
      <c r="C80" s="273"/>
      <c r="D80" s="273"/>
      <c r="E80" s="273"/>
      <c r="F80" s="273"/>
      <c r="G80" s="273"/>
    </row>
    <row r="81" spans="3:7" s="272" customFormat="1" ht="23.25">
      <c r="C81" s="273"/>
      <c r="D81" s="273"/>
      <c r="E81" s="273"/>
      <c r="F81" s="273"/>
      <c r="G81" s="273"/>
    </row>
    <row r="82" spans="3:7" s="272" customFormat="1" ht="23.25">
      <c r="C82" s="273"/>
      <c r="D82" s="273"/>
      <c r="E82" s="273"/>
      <c r="F82" s="273"/>
      <c r="G82" s="273"/>
    </row>
    <row r="83" spans="3:7" s="272" customFormat="1" ht="23.25">
      <c r="C83" s="273"/>
      <c r="D83" s="273"/>
      <c r="E83" s="273"/>
      <c r="F83" s="273"/>
      <c r="G83" s="273"/>
    </row>
    <row r="84" spans="3:7" s="272" customFormat="1" ht="23.25">
      <c r="C84" s="273"/>
      <c r="D84" s="273"/>
      <c r="E84" s="273"/>
      <c r="F84" s="273"/>
      <c r="G84" s="273"/>
    </row>
    <row r="85" spans="3:7" s="272" customFormat="1" ht="23.25">
      <c r="C85" s="273"/>
      <c r="D85" s="273"/>
      <c r="E85" s="273"/>
      <c r="F85" s="273"/>
      <c r="G85" s="273"/>
    </row>
    <row r="86" spans="3:7" s="272" customFormat="1" ht="23.25">
      <c r="C86" s="273"/>
      <c r="D86" s="273"/>
      <c r="E86" s="273"/>
      <c r="F86" s="273"/>
      <c r="G86" s="273"/>
    </row>
    <row r="87" spans="3:7" s="272" customFormat="1" ht="23.25">
      <c r="C87" s="273"/>
      <c r="D87" s="273"/>
      <c r="E87" s="273"/>
      <c r="F87" s="273"/>
      <c r="G87" s="273"/>
    </row>
    <row r="88" spans="3:7" s="272" customFormat="1" ht="23.25">
      <c r="C88" s="273"/>
      <c r="D88" s="273"/>
      <c r="E88" s="273"/>
      <c r="F88" s="273"/>
      <c r="G88" s="273"/>
    </row>
    <row r="89" spans="3:7" s="272" customFormat="1" ht="23.25">
      <c r="C89" s="273"/>
      <c r="D89" s="273"/>
      <c r="E89" s="273"/>
      <c r="F89" s="273"/>
      <c r="G89" s="273"/>
    </row>
    <row r="90" spans="3:7" s="272" customFormat="1" ht="23.25">
      <c r="C90" s="273"/>
      <c r="D90" s="273"/>
      <c r="E90" s="273"/>
      <c r="F90" s="273"/>
      <c r="G90" s="273"/>
    </row>
    <row r="91" spans="3:7" s="272" customFormat="1" ht="23.25">
      <c r="C91" s="273"/>
      <c r="D91" s="273"/>
      <c r="E91" s="273"/>
      <c r="F91" s="273"/>
      <c r="G91" s="273"/>
    </row>
    <row r="92" spans="3:7" s="272" customFormat="1" ht="23.25">
      <c r="C92" s="273"/>
      <c r="D92" s="273"/>
      <c r="E92" s="273"/>
      <c r="F92" s="273"/>
      <c r="G92" s="273"/>
    </row>
    <row r="93" spans="3:7" s="272" customFormat="1" ht="23.25">
      <c r="C93" s="273"/>
      <c r="D93" s="273"/>
      <c r="E93" s="273"/>
      <c r="F93" s="273"/>
      <c r="G93" s="273"/>
    </row>
    <row r="94" spans="3:7" s="272" customFormat="1" ht="23.25">
      <c r="C94" s="273"/>
      <c r="D94" s="273"/>
      <c r="E94" s="273"/>
      <c r="F94" s="273"/>
      <c r="G94" s="273"/>
    </row>
    <row r="95" spans="3:7" s="272" customFormat="1" ht="23.25">
      <c r="C95" s="273"/>
      <c r="D95" s="273"/>
      <c r="E95" s="273"/>
      <c r="F95" s="273"/>
      <c r="G95" s="273"/>
    </row>
    <row r="96" spans="3:7" s="272" customFormat="1" ht="23.25">
      <c r="C96" s="273"/>
      <c r="D96" s="273"/>
      <c r="E96" s="273"/>
      <c r="F96" s="273"/>
      <c r="G96" s="273"/>
    </row>
    <row r="97" spans="3:7" s="272" customFormat="1" ht="23.25">
      <c r="C97" s="273"/>
      <c r="D97" s="273"/>
      <c r="E97" s="273"/>
      <c r="F97" s="273"/>
      <c r="G97" s="273"/>
    </row>
    <row r="98" spans="3:7" s="272" customFormat="1" ht="23.25">
      <c r="C98" s="273"/>
      <c r="D98" s="273"/>
      <c r="E98" s="273"/>
      <c r="F98" s="273"/>
      <c r="G98" s="273"/>
    </row>
    <row r="99" spans="3:7" s="272" customFormat="1" ht="23.25">
      <c r="C99" s="273"/>
      <c r="D99" s="273"/>
      <c r="E99" s="273"/>
      <c r="F99" s="273"/>
      <c r="G99" s="273"/>
    </row>
    <row r="100" spans="3:7" s="272" customFormat="1" ht="23.25">
      <c r="C100" s="273"/>
      <c r="D100" s="273"/>
      <c r="E100" s="273"/>
      <c r="F100" s="273"/>
      <c r="G100" s="273"/>
    </row>
    <row r="101" spans="3:7" s="272" customFormat="1" ht="23.25">
      <c r="C101" s="273"/>
      <c r="D101" s="273"/>
      <c r="E101" s="273"/>
      <c r="F101" s="273"/>
      <c r="G101" s="273"/>
    </row>
    <row r="102" spans="3:7" s="272" customFormat="1" ht="23.25">
      <c r="C102" s="273"/>
      <c r="D102" s="273"/>
      <c r="E102" s="273"/>
      <c r="F102" s="273"/>
      <c r="G102" s="273"/>
    </row>
    <row r="103" spans="3:7" s="272" customFormat="1" ht="23.25">
      <c r="C103" s="273"/>
      <c r="D103" s="273"/>
      <c r="E103" s="273"/>
      <c r="F103" s="273"/>
      <c r="G103" s="273"/>
    </row>
  </sheetData>
  <sheetProtection/>
  <mergeCells count="10">
    <mergeCell ref="A1:H1"/>
    <mergeCell ref="A2:H2"/>
    <mergeCell ref="A3:H3"/>
    <mergeCell ref="A5:A6"/>
    <mergeCell ref="B5:B6"/>
    <mergeCell ref="E5:E6"/>
    <mergeCell ref="F5:F6"/>
    <mergeCell ref="G5:G6"/>
    <mergeCell ref="H5:H6"/>
    <mergeCell ref="C5:D5"/>
  </mergeCells>
  <printOptions/>
  <pageMargins left="0.17" right="0.15748031496062992" top="0.17" bottom="0.2755905511811024" header="0.17" footer="0.31496062992125984"/>
  <pageSetup horizontalDpi="600" verticalDpi="6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9">
      <selection activeCell="I4" sqref="I4"/>
    </sheetView>
  </sheetViews>
  <sheetFormatPr defaultColWidth="9.140625" defaultRowHeight="12.75"/>
  <cols>
    <col min="1" max="1" width="5.140625" style="272" customWidth="1"/>
    <col min="2" max="3" width="9.140625" style="272" customWidth="1"/>
    <col min="4" max="4" width="35.140625" style="272" customWidth="1"/>
    <col min="5" max="5" width="13.8515625" style="273" customWidth="1"/>
    <col min="6" max="6" width="6.421875" style="272" customWidth="1"/>
    <col min="7" max="7" width="10.7109375" style="272" customWidth="1"/>
    <col min="8" max="16384" width="9.140625" style="272" customWidth="1"/>
  </cols>
  <sheetData>
    <row r="2" spans="1:7" ht="33" customHeight="1">
      <c r="A2" s="652" t="s">
        <v>511</v>
      </c>
      <c r="B2" s="652"/>
      <c r="C2" s="652"/>
      <c r="D2" s="652"/>
      <c r="E2" s="652"/>
      <c r="F2" s="652"/>
      <c r="G2" s="652"/>
    </row>
    <row r="3" spans="1:7" ht="33" customHeight="1">
      <c r="A3" s="652" t="s">
        <v>512</v>
      </c>
      <c r="B3" s="652"/>
      <c r="C3" s="652"/>
      <c r="D3" s="652"/>
      <c r="E3" s="652"/>
      <c r="F3" s="652"/>
      <c r="G3" s="652"/>
    </row>
    <row r="4" ht="23.25">
      <c r="B4" s="271"/>
    </row>
    <row r="5" ht="23.25">
      <c r="B5" s="271"/>
    </row>
    <row r="6" ht="23.25">
      <c r="A6" s="271" t="s">
        <v>513</v>
      </c>
    </row>
    <row r="7" ht="23.25">
      <c r="A7" s="271" t="s">
        <v>514</v>
      </c>
    </row>
    <row r="8" spans="2:7" ht="23.25">
      <c r="B8" s="272" t="s">
        <v>515</v>
      </c>
      <c r="E8" s="273">
        <v>10750</v>
      </c>
      <c r="F8" s="272" t="s">
        <v>520</v>
      </c>
      <c r="G8" s="272" t="s">
        <v>522</v>
      </c>
    </row>
    <row r="10" ht="23.25">
      <c r="A10" s="271" t="s">
        <v>516</v>
      </c>
    </row>
    <row r="11" spans="2:7" ht="23.25">
      <c r="B11" s="272" t="s">
        <v>517</v>
      </c>
      <c r="E11" s="273">
        <v>749000</v>
      </c>
      <c r="F11" s="272" t="s">
        <v>520</v>
      </c>
      <c r="G11" s="272" t="s">
        <v>522</v>
      </c>
    </row>
    <row r="13" ht="23.25">
      <c r="A13" s="271" t="s">
        <v>521</v>
      </c>
    </row>
    <row r="14" spans="2:7" ht="23.25">
      <c r="B14" s="272" t="s">
        <v>518</v>
      </c>
      <c r="E14" s="273">
        <v>5900</v>
      </c>
      <c r="F14" s="272" t="s">
        <v>520</v>
      </c>
      <c r="G14" s="272" t="s">
        <v>522</v>
      </c>
    </row>
    <row r="16" ht="23.25">
      <c r="A16" s="271" t="s">
        <v>519</v>
      </c>
    </row>
    <row r="17" spans="2:7" ht="23.25">
      <c r="B17" s="272" t="s">
        <v>632</v>
      </c>
      <c r="E17" s="339">
        <v>30500</v>
      </c>
      <c r="F17" s="272" t="s">
        <v>520</v>
      </c>
      <c r="G17" s="272" t="s">
        <v>522</v>
      </c>
    </row>
    <row r="19" spans="4:6" ht="24" thickBot="1">
      <c r="D19" s="274" t="s">
        <v>201</v>
      </c>
      <c r="E19" s="345">
        <f>SUM(E8:E17)</f>
        <v>796150</v>
      </c>
      <c r="F19" s="271" t="s">
        <v>520</v>
      </c>
    </row>
    <row r="20" ht="24" thickTop="1"/>
  </sheetData>
  <sheetProtection/>
  <mergeCells count="2">
    <mergeCell ref="A2:G2"/>
    <mergeCell ref="A3:G3"/>
  </mergeCells>
  <printOptions/>
  <pageMargins left="1.08" right="0.1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350" customWidth="1"/>
    <col min="2" max="2" width="19.140625" style="4" customWidth="1"/>
    <col min="3" max="3" width="15.8515625" style="4" customWidth="1"/>
    <col min="4" max="4" width="20.00390625" style="4" customWidth="1"/>
    <col min="5" max="5" width="18.421875" style="4" customWidth="1"/>
    <col min="6" max="6" width="13.8515625" style="4" customWidth="1"/>
    <col min="7" max="7" width="13.7109375" style="4" customWidth="1"/>
    <col min="8" max="8" width="15.00390625" style="4" customWidth="1"/>
    <col min="9" max="9" width="13.140625" style="4" customWidth="1"/>
    <col min="10" max="10" width="0.13671875" style="4" customWidth="1"/>
    <col min="11" max="16384" width="9.140625" style="4" customWidth="1"/>
  </cols>
  <sheetData>
    <row r="1" spans="2:10" ht="0.75" customHeight="1">
      <c r="B1" s="1"/>
      <c r="C1" s="1"/>
      <c r="D1" s="1"/>
      <c r="E1" s="1"/>
      <c r="F1" s="1"/>
      <c r="G1" s="1"/>
      <c r="H1" s="1"/>
      <c r="I1" s="1"/>
      <c r="J1" s="1"/>
    </row>
    <row r="2" ht="0.75" customHeight="1"/>
    <row r="3" ht="0.75" customHeight="1"/>
    <row r="4" ht="0.75" customHeight="1"/>
    <row r="5" ht="0.75" customHeight="1"/>
    <row r="6" spans="1:10" ht="18" customHeight="1">
      <c r="A6" s="387"/>
      <c r="B6"/>
      <c r="C6"/>
      <c r="D6"/>
      <c r="E6"/>
      <c r="F6"/>
      <c r="G6"/>
      <c r="H6"/>
      <c r="I6"/>
      <c r="J6" s="347"/>
    </row>
    <row r="7" spans="1:10" ht="18" customHeight="1">
      <c r="A7"/>
      <c r="B7"/>
      <c r="C7"/>
      <c r="D7"/>
      <c r="E7"/>
      <c r="F7"/>
      <c r="G7"/>
      <c r="H7"/>
      <c r="I7"/>
      <c r="J7" s="347"/>
    </row>
    <row r="8" spans="1:11" ht="18" customHeight="1">
      <c r="A8" s="580" t="s">
        <v>593</v>
      </c>
      <c r="B8" s="580"/>
      <c r="C8" s="580"/>
      <c r="D8" s="580"/>
      <c r="E8" s="580"/>
      <c r="F8" s="580"/>
      <c r="G8" s="580"/>
      <c r="H8" s="580"/>
      <c r="I8" s="580"/>
      <c r="J8" s="393"/>
      <c r="K8" s="393"/>
    </row>
    <row r="9" spans="1:10" ht="0.75" customHeight="1">
      <c r="A9" s="570" t="s">
        <v>598</v>
      </c>
      <c r="B9" s="570"/>
      <c r="C9" s="570"/>
      <c r="D9" s="570"/>
      <c r="E9" s="570"/>
      <c r="F9" s="570"/>
      <c r="G9" s="570"/>
      <c r="H9" s="570"/>
      <c r="I9" s="570"/>
      <c r="J9" s="2"/>
    </row>
    <row r="10" spans="1:11" ht="24.75" customHeight="1">
      <c r="A10" s="570" t="s">
        <v>1</v>
      </c>
      <c r="B10" s="570"/>
      <c r="C10" s="570"/>
      <c r="D10" s="570"/>
      <c r="E10" s="570"/>
      <c r="F10" s="570"/>
      <c r="G10" s="570"/>
      <c r="H10" s="570"/>
      <c r="I10" s="570"/>
      <c r="J10" s="2"/>
      <c r="K10" s="394"/>
    </row>
    <row r="11" spans="1:10" ht="15.75">
      <c r="A11" s="570" t="s">
        <v>2</v>
      </c>
      <c r="B11" s="570"/>
      <c r="C11" s="570"/>
      <c r="D11" s="570"/>
      <c r="E11" s="570"/>
      <c r="F11" s="570"/>
      <c r="G11" s="570"/>
      <c r="H11" s="570"/>
      <c r="I11" s="570"/>
      <c r="J11" s="2"/>
    </row>
    <row r="12" spans="1:14" ht="24" customHeight="1">
      <c r="A12" s="395"/>
      <c r="B12" s="396"/>
      <c r="C12" s="396"/>
      <c r="D12" s="396"/>
      <c r="E12" s="396"/>
      <c r="F12" s="396"/>
      <c r="G12" s="396"/>
      <c r="H12" s="396"/>
      <c r="I12" s="396"/>
      <c r="J12" s="2"/>
      <c r="K12" s="587"/>
      <c r="L12" s="587"/>
      <c r="M12" s="587"/>
      <c r="N12" s="587"/>
    </row>
    <row r="13" spans="1:10" ht="38.25">
      <c r="A13" s="349" t="s">
        <v>96</v>
      </c>
      <c r="B13" s="388" t="s">
        <v>3</v>
      </c>
      <c r="C13" s="349" t="s">
        <v>4</v>
      </c>
      <c r="D13" s="349" t="s">
        <v>5</v>
      </c>
      <c r="E13" s="349" t="s">
        <v>6</v>
      </c>
      <c r="F13" s="349" t="s">
        <v>7</v>
      </c>
      <c r="G13" s="349" t="s">
        <v>524</v>
      </c>
      <c r="H13" s="349" t="s">
        <v>8</v>
      </c>
      <c r="I13" s="349" t="s">
        <v>9</v>
      </c>
      <c r="J13" s="2"/>
    </row>
    <row r="14" spans="1:10" ht="21">
      <c r="A14" s="350">
        <v>1</v>
      </c>
      <c r="B14" s="376" t="s">
        <v>55</v>
      </c>
      <c r="C14" s="361" t="s">
        <v>16</v>
      </c>
      <c r="D14" s="361" t="s">
        <v>17</v>
      </c>
      <c r="E14" s="362"/>
      <c r="F14" s="363">
        <v>942000</v>
      </c>
      <c r="G14" s="363">
        <v>-220000</v>
      </c>
      <c r="H14" s="363">
        <v>667926</v>
      </c>
      <c r="I14" s="363">
        <f>F14+G14-H14</f>
        <v>54074</v>
      </c>
      <c r="J14" s="2"/>
    </row>
    <row r="15" spans="1:10" ht="21">
      <c r="A15" s="350">
        <v>2</v>
      </c>
      <c r="B15" s="376" t="s">
        <v>55</v>
      </c>
      <c r="C15" s="361" t="s">
        <v>16</v>
      </c>
      <c r="D15" s="361" t="s">
        <v>18</v>
      </c>
      <c r="E15" s="362"/>
      <c r="F15" s="363">
        <v>86900</v>
      </c>
      <c r="G15" s="363">
        <v>0</v>
      </c>
      <c r="H15" s="363">
        <v>71710</v>
      </c>
      <c r="I15" s="363">
        <f>F15-H15</f>
        <v>15190</v>
      </c>
      <c r="J15" s="2"/>
    </row>
    <row r="16" spans="1:10" ht="29.25" customHeight="1">
      <c r="A16" s="350">
        <v>3</v>
      </c>
      <c r="B16" s="376" t="s">
        <v>55</v>
      </c>
      <c r="C16" s="361" t="s">
        <v>16</v>
      </c>
      <c r="D16" s="361" t="s">
        <v>19</v>
      </c>
      <c r="E16" s="362"/>
      <c r="F16" s="363">
        <v>42000</v>
      </c>
      <c r="G16" s="363">
        <v>20000</v>
      </c>
      <c r="H16" s="363">
        <v>61016</v>
      </c>
      <c r="I16" s="363">
        <f>F16+G16-H16</f>
        <v>984</v>
      </c>
      <c r="J16" s="2"/>
    </row>
    <row r="17" spans="1:10" ht="39" customHeight="1">
      <c r="A17" s="350">
        <v>4</v>
      </c>
      <c r="B17" s="376" t="s">
        <v>55</v>
      </c>
      <c r="C17" s="361" t="s">
        <v>16</v>
      </c>
      <c r="D17" s="361" t="s">
        <v>528</v>
      </c>
      <c r="E17" s="362"/>
      <c r="F17" s="363">
        <v>207900</v>
      </c>
      <c r="G17" s="363">
        <v>20000</v>
      </c>
      <c r="H17" s="363">
        <v>222425</v>
      </c>
      <c r="I17" s="363">
        <f>F17+G17-H17</f>
        <v>5475</v>
      </c>
      <c r="J17" s="2"/>
    </row>
    <row r="18" spans="1:10" ht="21">
      <c r="A18" s="350">
        <v>5</v>
      </c>
      <c r="B18" s="376" t="s">
        <v>55</v>
      </c>
      <c r="C18" s="361" t="s">
        <v>16</v>
      </c>
      <c r="D18" s="361" t="s">
        <v>23</v>
      </c>
      <c r="E18" s="362"/>
      <c r="F18" s="363">
        <v>54600</v>
      </c>
      <c r="G18" s="363">
        <v>0</v>
      </c>
      <c r="H18" s="363">
        <v>45490</v>
      </c>
      <c r="I18" s="363">
        <f>F18-H18</f>
        <v>9110</v>
      </c>
      <c r="J18" s="2"/>
    </row>
    <row r="19" spans="1:14" ht="15.75">
      <c r="A19" s="577" t="s">
        <v>24</v>
      </c>
      <c r="B19" s="578"/>
      <c r="C19" s="578"/>
      <c r="D19" s="579"/>
      <c r="E19" s="397"/>
      <c r="F19" s="372">
        <f>SUM(F14:F18)</f>
        <v>1333400</v>
      </c>
      <c r="G19" s="372">
        <f>SUM(G14:G18)</f>
        <v>-180000</v>
      </c>
      <c r="H19" s="398">
        <f>SUM(H14:H18)</f>
        <v>1068567</v>
      </c>
      <c r="I19" s="372">
        <f>SUM(I14:I18)</f>
        <v>84833</v>
      </c>
      <c r="J19" s="2"/>
      <c r="K19" s="587"/>
      <c r="L19" s="588"/>
      <c r="M19" s="588"/>
      <c r="N19" s="588"/>
    </row>
    <row r="20" spans="1:10" ht="42">
      <c r="A20" s="350">
        <v>6</v>
      </c>
      <c r="B20" s="376" t="s">
        <v>55</v>
      </c>
      <c r="C20" s="361" t="s">
        <v>25</v>
      </c>
      <c r="D20" s="361" t="s">
        <v>531</v>
      </c>
      <c r="E20" s="362"/>
      <c r="F20" s="363">
        <v>203160</v>
      </c>
      <c r="G20" s="364">
        <v>60000</v>
      </c>
      <c r="H20" s="363">
        <v>230734</v>
      </c>
      <c r="I20" s="363">
        <f>F20+G20-H20</f>
        <v>32426</v>
      </c>
      <c r="J20" s="2"/>
    </row>
    <row r="21" spans="1:10" ht="21">
      <c r="A21" s="350">
        <v>7</v>
      </c>
      <c r="B21" s="376" t="s">
        <v>55</v>
      </c>
      <c r="C21" s="361" t="s">
        <v>25</v>
      </c>
      <c r="D21" s="361" t="s">
        <v>26</v>
      </c>
      <c r="E21" s="362"/>
      <c r="F21" s="363">
        <v>35000</v>
      </c>
      <c r="G21" s="363">
        <v>-30000</v>
      </c>
      <c r="H21" s="363">
        <v>3780</v>
      </c>
      <c r="I21" s="363">
        <f>F21+G21-H21</f>
        <v>1220</v>
      </c>
      <c r="J21" s="2"/>
    </row>
    <row r="22" spans="1:10" ht="22.5" customHeight="1">
      <c r="A22" s="350">
        <v>8</v>
      </c>
      <c r="B22" s="376" t="s">
        <v>55</v>
      </c>
      <c r="C22" s="361" t="s">
        <v>25</v>
      </c>
      <c r="D22" s="361" t="s">
        <v>27</v>
      </c>
      <c r="E22" s="362"/>
      <c r="F22" s="363">
        <v>46800</v>
      </c>
      <c r="G22" s="399">
        <v>9300</v>
      </c>
      <c r="H22" s="363">
        <v>56100</v>
      </c>
      <c r="I22" s="363">
        <f>F22+G22-H22</f>
        <v>0</v>
      </c>
      <c r="J22" s="2"/>
    </row>
    <row r="23" spans="1:10" ht="21">
      <c r="A23" s="350">
        <v>9</v>
      </c>
      <c r="B23" s="376" t="s">
        <v>55</v>
      </c>
      <c r="C23" s="361" t="s">
        <v>25</v>
      </c>
      <c r="D23" s="361" t="s">
        <v>28</v>
      </c>
      <c r="E23" s="362"/>
      <c r="F23" s="363">
        <v>30000</v>
      </c>
      <c r="G23" s="363">
        <v>-300</v>
      </c>
      <c r="H23" s="363">
        <v>6506</v>
      </c>
      <c r="I23" s="363">
        <f>F23+G23-H23</f>
        <v>23194</v>
      </c>
      <c r="J23" s="2"/>
    </row>
    <row r="24" spans="1:10" ht="40.5" customHeight="1">
      <c r="A24" s="350">
        <v>10</v>
      </c>
      <c r="B24" s="376" t="s">
        <v>55</v>
      </c>
      <c r="C24" s="361" t="s">
        <v>25</v>
      </c>
      <c r="D24" s="361" t="s">
        <v>29</v>
      </c>
      <c r="E24" s="362"/>
      <c r="F24" s="363">
        <v>100000</v>
      </c>
      <c r="G24" s="363">
        <v>-79000</v>
      </c>
      <c r="H24" s="363">
        <v>1520</v>
      </c>
      <c r="I24" s="363">
        <f>F24+G24-H24</f>
        <v>19480</v>
      </c>
      <c r="J24" s="2"/>
    </row>
    <row r="25" spans="1:10" ht="18">
      <c r="A25" s="577" t="s">
        <v>30</v>
      </c>
      <c r="B25" s="578"/>
      <c r="C25" s="578"/>
      <c r="D25" s="579"/>
      <c r="E25" s="397"/>
      <c r="F25" s="372">
        <f>SUM(F20:F24)</f>
        <v>414960</v>
      </c>
      <c r="G25" s="400">
        <f>SUM(G20:G24)</f>
        <v>-40000</v>
      </c>
      <c r="H25" s="398">
        <f>SUM(H20:H24)</f>
        <v>298640</v>
      </c>
      <c r="I25" s="372">
        <f>SUM(I20:I24)</f>
        <v>76320</v>
      </c>
      <c r="J25" s="2"/>
    </row>
    <row r="26" spans="1:10" ht="33" customHeight="1">
      <c r="A26" s="350">
        <v>11</v>
      </c>
      <c r="B26" s="376" t="s">
        <v>55</v>
      </c>
      <c r="C26" s="361" t="s">
        <v>31</v>
      </c>
      <c r="D26" s="361" t="s">
        <v>32</v>
      </c>
      <c r="E26" s="362"/>
      <c r="F26" s="363">
        <v>110000</v>
      </c>
      <c r="G26" s="363">
        <v>0</v>
      </c>
      <c r="H26" s="363">
        <v>8100</v>
      </c>
      <c r="I26" s="363">
        <f>F26-H26</f>
        <v>101900</v>
      </c>
      <c r="J26" s="2"/>
    </row>
    <row r="27" spans="1:10" ht="40.5">
      <c r="A27" s="350">
        <v>12</v>
      </c>
      <c r="B27" s="376" t="s">
        <v>55</v>
      </c>
      <c r="C27" s="361" t="s">
        <v>31</v>
      </c>
      <c r="D27" s="361" t="s">
        <v>533</v>
      </c>
      <c r="E27" s="362" t="s">
        <v>599</v>
      </c>
      <c r="F27" s="363">
        <v>80000</v>
      </c>
      <c r="G27" s="363">
        <v>0</v>
      </c>
      <c r="H27" s="363">
        <v>8526</v>
      </c>
      <c r="I27" s="363">
        <f>F27-H27</f>
        <v>71474</v>
      </c>
      <c r="J27" s="2"/>
    </row>
    <row r="28" spans="1:10" ht="18">
      <c r="A28" s="350">
        <v>13</v>
      </c>
      <c r="B28" s="376" t="s">
        <v>55</v>
      </c>
      <c r="C28" s="361" t="s">
        <v>31</v>
      </c>
      <c r="D28" s="361" t="s">
        <v>35</v>
      </c>
      <c r="E28" s="362"/>
      <c r="F28" s="363">
        <v>35000</v>
      </c>
      <c r="G28" s="363">
        <v>0</v>
      </c>
      <c r="H28" s="363">
        <v>500</v>
      </c>
      <c r="I28" s="363">
        <f>F28-H28</f>
        <v>34500</v>
      </c>
      <c r="J28" s="2"/>
    </row>
    <row r="29" spans="1:10" ht="29.25" customHeight="1">
      <c r="A29" s="577" t="s">
        <v>36</v>
      </c>
      <c r="B29" s="578"/>
      <c r="C29" s="578"/>
      <c r="D29" s="579"/>
      <c r="E29" s="397"/>
      <c r="F29" s="372">
        <f>SUM(F26:F28)</f>
        <v>225000</v>
      </c>
      <c r="G29" s="372">
        <f>SUM(G26:G28)</f>
        <v>0</v>
      </c>
      <c r="H29" s="398">
        <f>SUM(H26:H28)</f>
        <v>17126</v>
      </c>
      <c r="I29" s="372">
        <f>SUM(I26:I28)</f>
        <v>207874</v>
      </c>
      <c r="J29" s="2"/>
    </row>
    <row r="30" spans="1:10" ht="18">
      <c r="A30" s="350">
        <v>14</v>
      </c>
      <c r="B30" s="376" t="s">
        <v>55</v>
      </c>
      <c r="C30" s="361" t="s">
        <v>37</v>
      </c>
      <c r="D30" s="361" t="s">
        <v>38</v>
      </c>
      <c r="E30" s="362"/>
      <c r="F30" s="363">
        <v>30000</v>
      </c>
      <c r="G30" s="363">
        <v>0</v>
      </c>
      <c r="H30" s="363">
        <v>27106</v>
      </c>
      <c r="I30" s="363">
        <f>F30-H30</f>
        <v>2894</v>
      </c>
      <c r="J30" s="2"/>
    </row>
    <row r="31" spans="1:10" ht="29.25" customHeight="1">
      <c r="A31" s="350">
        <v>15</v>
      </c>
      <c r="B31" s="376" t="s">
        <v>55</v>
      </c>
      <c r="C31" s="361" t="s">
        <v>37</v>
      </c>
      <c r="D31" s="361" t="s">
        <v>43</v>
      </c>
      <c r="E31" s="362"/>
      <c r="F31" s="363">
        <v>30000</v>
      </c>
      <c r="G31" s="363">
        <v>0</v>
      </c>
      <c r="H31" s="363">
        <v>19100</v>
      </c>
      <c r="I31" s="363">
        <f>F31-H31</f>
        <v>10900</v>
      </c>
      <c r="J31" s="2"/>
    </row>
    <row r="32" spans="1:10" ht="36" customHeight="1">
      <c r="A32" s="577" t="s">
        <v>45</v>
      </c>
      <c r="B32" s="578"/>
      <c r="C32" s="578"/>
      <c r="D32" s="579"/>
      <c r="E32" s="397"/>
      <c r="F32" s="372">
        <f>SUM(F30:F31)</f>
        <v>60000</v>
      </c>
      <c r="G32" s="372">
        <f>SUM(G30:G31)</f>
        <v>0</v>
      </c>
      <c r="H32" s="398">
        <f>SUM(H30:H31)</f>
        <v>46206</v>
      </c>
      <c r="I32" s="372">
        <f>SUM(I30:I31)</f>
        <v>13794</v>
      </c>
      <c r="J32" s="2"/>
    </row>
    <row r="33" spans="1:10" ht="39" customHeight="1">
      <c r="A33" s="350">
        <v>16</v>
      </c>
      <c r="B33" s="376" t="s">
        <v>55</v>
      </c>
      <c r="C33" s="361" t="s">
        <v>587</v>
      </c>
      <c r="D33" s="361" t="s">
        <v>588</v>
      </c>
      <c r="E33" s="362"/>
      <c r="F33" s="363"/>
      <c r="G33" s="363">
        <v>220000</v>
      </c>
      <c r="H33" s="363">
        <v>161614</v>
      </c>
      <c r="I33" s="363">
        <f>F33+G33-H33</f>
        <v>58386</v>
      </c>
      <c r="J33" s="2"/>
    </row>
    <row r="34" spans="1:9" ht="20.25" customHeight="1">
      <c r="A34" s="577" t="s">
        <v>62</v>
      </c>
      <c r="B34" s="578"/>
      <c r="C34" s="578"/>
      <c r="D34" s="579"/>
      <c r="E34" s="397"/>
      <c r="F34" s="372"/>
      <c r="G34" s="372">
        <f>SUM(G33)</f>
        <v>220000</v>
      </c>
      <c r="H34" s="398">
        <f>SUM(H33)</f>
        <v>161614</v>
      </c>
      <c r="I34" s="372">
        <f>SUM(I33)</f>
        <v>58386</v>
      </c>
    </row>
    <row r="35" spans="1:9" ht="30.75" customHeight="1">
      <c r="A35" s="577" t="s">
        <v>56</v>
      </c>
      <c r="B35" s="578"/>
      <c r="C35" s="578"/>
      <c r="D35" s="579"/>
      <c r="E35" s="397"/>
      <c r="F35" s="372">
        <f>F19+F25+F29+F32</f>
        <v>2033360</v>
      </c>
      <c r="G35" s="372">
        <f>G19+G25+G34</f>
        <v>0</v>
      </c>
      <c r="H35" s="372">
        <f>H19+H25+H29+H32+H34</f>
        <v>1592153</v>
      </c>
      <c r="I35" s="372">
        <f>I19+I25+I29+I32+I34</f>
        <v>441207</v>
      </c>
    </row>
    <row r="36" spans="1:9" ht="31.5" customHeight="1">
      <c r="A36" s="584" t="s">
        <v>597</v>
      </c>
      <c r="B36" s="585"/>
      <c r="C36" s="585"/>
      <c r="D36" s="586"/>
      <c r="E36" s="401"/>
      <c r="F36" s="402">
        <f>F35</f>
        <v>2033360</v>
      </c>
      <c r="G36" s="402">
        <f>G35</f>
        <v>0</v>
      </c>
      <c r="H36" s="402">
        <f>H35</f>
        <v>1592153</v>
      </c>
      <c r="I36" s="402">
        <f>I35</f>
        <v>441207</v>
      </c>
    </row>
  </sheetData>
  <sheetProtection/>
  <mergeCells count="13">
    <mergeCell ref="K12:N12"/>
    <mergeCell ref="A19:D19"/>
    <mergeCell ref="K19:N19"/>
    <mergeCell ref="A8:I8"/>
    <mergeCell ref="A29:D29"/>
    <mergeCell ref="A32:D32"/>
    <mergeCell ref="A25:D25"/>
    <mergeCell ref="A34:D34"/>
    <mergeCell ref="A35:D35"/>
    <mergeCell ref="A36:D36"/>
    <mergeCell ref="A9:I9"/>
    <mergeCell ref="A10:I10"/>
    <mergeCell ref="A11:I1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350" customWidth="1"/>
    <col min="2" max="2" width="19.140625" style="4" customWidth="1"/>
    <col min="3" max="3" width="15.8515625" style="4" customWidth="1"/>
    <col min="4" max="4" width="20.00390625" style="4" customWidth="1"/>
    <col min="5" max="5" width="18.421875" style="4" customWidth="1"/>
    <col min="6" max="6" width="13.8515625" style="4" customWidth="1"/>
    <col min="7" max="7" width="13.7109375" style="4" customWidth="1"/>
    <col min="8" max="8" width="15.00390625" style="4" customWidth="1"/>
    <col min="9" max="9" width="13.140625" style="4" customWidth="1"/>
    <col min="10" max="10" width="0.13671875" style="4" customWidth="1"/>
    <col min="11" max="16384" width="9.140625" style="4" customWidth="1"/>
  </cols>
  <sheetData>
    <row r="1" spans="2:10" ht="0.75" customHeight="1">
      <c r="B1" s="1"/>
      <c r="C1" s="1"/>
      <c r="D1" s="1"/>
      <c r="E1" s="1"/>
      <c r="F1" s="1"/>
      <c r="G1" s="1"/>
      <c r="H1" s="1"/>
      <c r="I1" s="1"/>
      <c r="J1" s="1"/>
    </row>
    <row r="2" spans="1:10" ht="0.75" customHeight="1">
      <c r="A2" s="403"/>
      <c r="B2" s="1"/>
      <c r="C2" s="1"/>
      <c r="D2" s="1"/>
      <c r="E2" s="1"/>
      <c r="F2" s="1"/>
      <c r="G2" s="1"/>
      <c r="H2" s="1"/>
      <c r="I2" s="1"/>
      <c r="J2" s="1"/>
    </row>
    <row r="3" spans="1:10" ht="0.75" customHeight="1">
      <c r="A3" s="403"/>
      <c r="B3" s="1"/>
      <c r="C3" s="1"/>
      <c r="D3" s="1"/>
      <c r="E3" s="1"/>
      <c r="F3" s="1"/>
      <c r="G3" s="1"/>
      <c r="H3" s="1"/>
      <c r="I3" s="1"/>
      <c r="J3" s="1"/>
    </row>
    <row r="4" spans="1:10" ht="0.75" customHeight="1">
      <c r="A4" s="403"/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>
      <c r="A5" s="387"/>
      <c r="B5" s="1"/>
      <c r="C5" s="1"/>
      <c r="D5" s="1"/>
      <c r="E5" s="1"/>
      <c r="F5" s="1"/>
      <c r="G5" s="1"/>
      <c r="H5" s="1"/>
      <c r="I5" s="1"/>
      <c r="J5" s="347"/>
    </row>
    <row r="6" spans="1:10" ht="18" customHeight="1">
      <c r="A6" s="387"/>
      <c r="B6" s="1"/>
      <c r="C6" s="1"/>
      <c r="D6" s="1"/>
      <c r="E6" s="1"/>
      <c r="F6" s="1"/>
      <c r="G6" s="1"/>
      <c r="H6" s="1"/>
      <c r="I6" s="1"/>
      <c r="J6" s="347"/>
    </row>
    <row r="7" spans="1:10" ht="21" customHeight="1">
      <c r="A7" s="580" t="s">
        <v>593</v>
      </c>
      <c r="B7" s="580"/>
      <c r="C7" s="580"/>
      <c r="D7" s="580"/>
      <c r="E7" s="580"/>
      <c r="F7" s="580"/>
      <c r="G7" s="580"/>
      <c r="H7" s="580"/>
      <c r="I7" s="580"/>
      <c r="J7" s="347"/>
    </row>
    <row r="8" spans="1:12" ht="21" customHeight="1">
      <c r="A8" s="570" t="s">
        <v>1</v>
      </c>
      <c r="B8" s="570"/>
      <c r="C8" s="570"/>
      <c r="D8" s="570"/>
      <c r="E8" s="570"/>
      <c r="F8" s="570"/>
      <c r="G8" s="570"/>
      <c r="H8" s="570"/>
      <c r="I8" s="570"/>
      <c r="J8" s="2"/>
      <c r="L8" s="394"/>
    </row>
    <row r="9" spans="1:10" ht="21" customHeight="1">
      <c r="A9" s="570" t="s">
        <v>2</v>
      </c>
      <c r="B9" s="570"/>
      <c r="C9" s="570"/>
      <c r="D9" s="570"/>
      <c r="E9" s="570"/>
      <c r="F9" s="570"/>
      <c r="G9" s="570"/>
      <c r="H9" s="570"/>
      <c r="I9" s="570"/>
      <c r="J9" s="2"/>
    </row>
    <row r="10" spans="1:10" ht="18">
      <c r="A10" s="395"/>
      <c r="B10" s="396"/>
      <c r="C10" s="396"/>
      <c r="D10" s="396"/>
      <c r="E10" s="396"/>
      <c r="F10" s="396"/>
      <c r="G10" s="396"/>
      <c r="H10" s="396"/>
      <c r="I10" s="396"/>
      <c r="J10" s="2"/>
    </row>
    <row r="11" spans="1:10" ht="45">
      <c r="A11" s="349" t="s">
        <v>96</v>
      </c>
      <c r="B11" s="388" t="s">
        <v>3</v>
      </c>
      <c r="C11" s="349" t="s">
        <v>4</v>
      </c>
      <c r="D11" s="349" t="s">
        <v>5</v>
      </c>
      <c r="E11" s="349" t="s">
        <v>6</v>
      </c>
      <c r="F11" s="349" t="s">
        <v>7</v>
      </c>
      <c r="G11" s="349" t="s">
        <v>524</v>
      </c>
      <c r="H11" s="349" t="s">
        <v>8</v>
      </c>
      <c r="I11" s="349" t="s">
        <v>9</v>
      </c>
      <c r="J11" s="2"/>
    </row>
    <row r="12" spans="1:10" ht="27">
      <c r="A12" s="350">
        <v>1</v>
      </c>
      <c r="B12" s="376" t="s">
        <v>69</v>
      </c>
      <c r="C12" s="361" t="s">
        <v>16</v>
      </c>
      <c r="D12" s="361" t="s">
        <v>17</v>
      </c>
      <c r="E12" s="362"/>
      <c r="F12" s="363">
        <v>488300</v>
      </c>
      <c r="G12" s="363">
        <v>-33000</v>
      </c>
      <c r="H12" s="363">
        <v>454525</v>
      </c>
      <c r="I12" s="363">
        <f>F12+G12-H12</f>
        <v>775</v>
      </c>
      <c r="J12" s="2"/>
    </row>
    <row r="13" spans="1:10" ht="27">
      <c r="A13" s="350">
        <v>2</v>
      </c>
      <c r="B13" s="376" t="s">
        <v>69</v>
      </c>
      <c r="C13" s="361" t="s">
        <v>16</v>
      </c>
      <c r="D13" s="361" t="s">
        <v>18</v>
      </c>
      <c r="E13" s="362"/>
      <c r="F13" s="363">
        <v>86900</v>
      </c>
      <c r="G13" s="363">
        <v>-59000</v>
      </c>
      <c r="H13" s="363">
        <v>27125</v>
      </c>
      <c r="I13" s="363">
        <f>F13+G13-H13</f>
        <v>775</v>
      </c>
      <c r="J13" s="2"/>
    </row>
    <row r="14" spans="1:10" ht="48.75" customHeight="1">
      <c r="A14" s="350">
        <v>3</v>
      </c>
      <c r="B14" s="376" t="s">
        <v>69</v>
      </c>
      <c r="C14" s="361" t="s">
        <v>16</v>
      </c>
      <c r="D14" s="361" t="s">
        <v>19</v>
      </c>
      <c r="E14" s="362"/>
      <c r="F14" s="363">
        <v>42000</v>
      </c>
      <c r="G14" s="363">
        <v>20000</v>
      </c>
      <c r="H14" s="363">
        <v>61016</v>
      </c>
      <c r="I14" s="363">
        <f>F14+G14-H14</f>
        <v>984</v>
      </c>
      <c r="J14" s="2"/>
    </row>
    <row r="15" spans="1:10" ht="27">
      <c r="A15" s="350">
        <v>4</v>
      </c>
      <c r="B15" s="376" t="s">
        <v>69</v>
      </c>
      <c r="C15" s="361" t="s">
        <v>16</v>
      </c>
      <c r="D15" s="361" t="s">
        <v>528</v>
      </c>
      <c r="E15" s="362"/>
      <c r="F15" s="363">
        <v>518420</v>
      </c>
      <c r="G15" s="363">
        <v>40000</v>
      </c>
      <c r="H15" s="363">
        <v>548910</v>
      </c>
      <c r="I15" s="363">
        <f>F15+G15-H15</f>
        <v>9510</v>
      </c>
      <c r="J15" s="2"/>
    </row>
    <row r="16" spans="1:10" ht="27">
      <c r="A16" s="350">
        <v>5</v>
      </c>
      <c r="B16" s="376" t="s">
        <v>69</v>
      </c>
      <c r="C16" s="361" t="s">
        <v>16</v>
      </c>
      <c r="D16" s="361" t="s">
        <v>23</v>
      </c>
      <c r="E16" s="362"/>
      <c r="F16" s="363">
        <v>100700</v>
      </c>
      <c r="G16" s="363">
        <v>0</v>
      </c>
      <c r="H16" s="363">
        <v>77400</v>
      </c>
      <c r="I16" s="363">
        <f>F16+G16-H16</f>
        <v>23300</v>
      </c>
      <c r="J16" s="2"/>
    </row>
    <row r="17" spans="1:10" ht="24" customHeight="1">
      <c r="A17" s="577" t="s">
        <v>24</v>
      </c>
      <c r="B17" s="578"/>
      <c r="C17" s="578"/>
      <c r="D17" s="579"/>
      <c r="E17" s="397"/>
      <c r="F17" s="372">
        <f>SUM(F12:F16)</f>
        <v>1236320</v>
      </c>
      <c r="G17" s="372">
        <f>SUM(G12:G16)</f>
        <v>-32000</v>
      </c>
      <c r="H17" s="398">
        <f>SUM(H12:H16)</f>
        <v>1168976</v>
      </c>
      <c r="I17" s="372">
        <f>SUM(I12:I16)</f>
        <v>35344</v>
      </c>
      <c r="J17" s="2"/>
    </row>
    <row r="18" spans="1:10" ht="30" customHeight="1">
      <c r="A18" s="350">
        <v>6</v>
      </c>
      <c r="B18" s="376" t="s">
        <v>69</v>
      </c>
      <c r="C18" s="361" t="s">
        <v>25</v>
      </c>
      <c r="D18" s="361" t="s">
        <v>531</v>
      </c>
      <c r="E18" s="362"/>
      <c r="F18" s="363">
        <v>193150</v>
      </c>
      <c r="G18" s="364">
        <v>85000</v>
      </c>
      <c r="H18" s="363">
        <v>257627</v>
      </c>
      <c r="I18" s="363">
        <f>F18+G18-H18</f>
        <v>20523</v>
      </c>
      <c r="J18" s="2"/>
    </row>
    <row r="19" spans="1:10" ht="30" customHeight="1">
      <c r="A19" s="350">
        <v>7</v>
      </c>
      <c r="B19" s="376" t="s">
        <v>69</v>
      </c>
      <c r="C19" s="361" t="s">
        <v>25</v>
      </c>
      <c r="D19" s="361" t="s">
        <v>26</v>
      </c>
      <c r="E19" s="362"/>
      <c r="F19" s="363">
        <v>50000</v>
      </c>
      <c r="G19" s="363">
        <v>-44000</v>
      </c>
      <c r="H19" s="363">
        <v>5040</v>
      </c>
      <c r="I19" s="363">
        <f>F19+G19-H19</f>
        <v>960</v>
      </c>
      <c r="J19" s="2"/>
    </row>
    <row r="20" spans="1:10" ht="30" customHeight="1">
      <c r="A20" s="350">
        <v>8</v>
      </c>
      <c r="B20" s="376" t="s">
        <v>69</v>
      </c>
      <c r="C20" s="361" t="s">
        <v>25</v>
      </c>
      <c r="D20" s="361" t="s">
        <v>27</v>
      </c>
      <c r="E20" s="362"/>
      <c r="F20" s="363">
        <v>20000</v>
      </c>
      <c r="G20" s="363">
        <v>0</v>
      </c>
      <c r="H20" s="363">
        <v>0</v>
      </c>
      <c r="I20" s="363">
        <f>F20+G20-H20</f>
        <v>20000</v>
      </c>
      <c r="J20" s="2"/>
    </row>
    <row r="21" spans="1:10" ht="30" customHeight="1">
      <c r="A21" s="350">
        <v>9</v>
      </c>
      <c r="B21" s="376" t="s">
        <v>69</v>
      </c>
      <c r="C21" s="361" t="s">
        <v>25</v>
      </c>
      <c r="D21" s="361" t="s">
        <v>28</v>
      </c>
      <c r="E21" s="362"/>
      <c r="F21" s="363">
        <v>30000</v>
      </c>
      <c r="G21" s="363">
        <v>-20000</v>
      </c>
      <c r="H21" s="363">
        <v>7297.75</v>
      </c>
      <c r="I21" s="363">
        <f>F21+G21-H21</f>
        <v>2702.25</v>
      </c>
      <c r="J21" s="2"/>
    </row>
    <row r="22" spans="1:10" ht="30" customHeight="1">
      <c r="A22" s="350">
        <v>10</v>
      </c>
      <c r="B22" s="376" t="s">
        <v>69</v>
      </c>
      <c r="C22" s="361" t="s">
        <v>25</v>
      </c>
      <c r="D22" s="361" t="s">
        <v>29</v>
      </c>
      <c r="E22" s="362"/>
      <c r="F22" s="363">
        <v>100000</v>
      </c>
      <c r="G22" s="363">
        <v>-95000</v>
      </c>
      <c r="H22" s="363">
        <v>0</v>
      </c>
      <c r="I22" s="363">
        <f>F22+G22-H22</f>
        <v>5000</v>
      </c>
      <c r="J22" s="2"/>
    </row>
    <row r="23" spans="1:10" ht="24" customHeight="1">
      <c r="A23" s="577" t="s">
        <v>30</v>
      </c>
      <c r="B23" s="578"/>
      <c r="C23" s="578"/>
      <c r="D23" s="579"/>
      <c r="E23" s="397"/>
      <c r="F23" s="372">
        <f>SUM(F18:F22)</f>
        <v>393150</v>
      </c>
      <c r="G23" s="400">
        <f>SUM(G18:G22)</f>
        <v>-74000</v>
      </c>
      <c r="H23" s="398">
        <f>SUM(H18:H22)</f>
        <v>269964.75</v>
      </c>
      <c r="I23" s="372">
        <f>SUM(I18:I22)</f>
        <v>49185.25</v>
      </c>
      <c r="J23" s="2"/>
    </row>
    <row r="24" spans="1:10" ht="33" customHeight="1">
      <c r="A24" s="350">
        <v>11</v>
      </c>
      <c r="B24" s="376" t="s">
        <v>69</v>
      </c>
      <c r="C24" s="361" t="s">
        <v>31</v>
      </c>
      <c r="D24" s="361" t="s">
        <v>32</v>
      </c>
      <c r="E24" s="362"/>
      <c r="F24" s="363">
        <v>288000</v>
      </c>
      <c r="G24" s="363">
        <v>99500</v>
      </c>
      <c r="H24" s="363">
        <v>114200</v>
      </c>
      <c r="I24" s="363">
        <f>F24+G24-H24</f>
        <v>273300</v>
      </c>
      <c r="J24" s="2"/>
    </row>
    <row r="25" spans="1:10" ht="40.5">
      <c r="A25" s="350">
        <v>12</v>
      </c>
      <c r="B25" s="376" t="s">
        <v>69</v>
      </c>
      <c r="C25" s="361" t="s">
        <v>31</v>
      </c>
      <c r="D25" s="361" t="s">
        <v>533</v>
      </c>
      <c r="E25" s="362" t="s">
        <v>600</v>
      </c>
      <c r="F25" s="363">
        <v>80000</v>
      </c>
      <c r="G25" s="363">
        <v>-75000</v>
      </c>
      <c r="H25" s="363">
        <v>3950</v>
      </c>
      <c r="I25" s="363">
        <f>F25+G25-H25</f>
        <v>1050</v>
      </c>
      <c r="J25" s="2"/>
    </row>
    <row r="26" spans="1:10" ht="27">
      <c r="A26" s="350">
        <v>13</v>
      </c>
      <c r="B26" s="376" t="s">
        <v>69</v>
      </c>
      <c r="C26" s="361" t="s">
        <v>31</v>
      </c>
      <c r="D26" s="361" t="s">
        <v>35</v>
      </c>
      <c r="E26" s="362"/>
      <c r="F26" s="363">
        <v>230000</v>
      </c>
      <c r="G26" s="363">
        <v>30000</v>
      </c>
      <c r="H26" s="363">
        <v>217590.1</v>
      </c>
      <c r="I26" s="363">
        <f>F26+G26-H26</f>
        <v>42409.899999999994</v>
      </c>
      <c r="J26" s="2"/>
    </row>
    <row r="27" spans="1:10" ht="27" customHeight="1">
      <c r="A27" s="577" t="s">
        <v>36</v>
      </c>
      <c r="B27" s="578"/>
      <c r="C27" s="578"/>
      <c r="D27" s="579"/>
      <c r="E27" s="397"/>
      <c r="F27" s="372">
        <f>SUM(F24:F26)</f>
        <v>598000</v>
      </c>
      <c r="G27" s="372">
        <f>SUM(G24:G26)</f>
        <v>54500</v>
      </c>
      <c r="H27" s="398">
        <f>SUM(H24:H26)</f>
        <v>335740.1</v>
      </c>
      <c r="I27" s="372">
        <f>SUM(I24:I26)</f>
        <v>316759.9</v>
      </c>
      <c r="J27" s="2"/>
    </row>
    <row r="28" spans="1:10" ht="27">
      <c r="A28" s="350">
        <v>14</v>
      </c>
      <c r="B28" s="376" t="s">
        <v>69</v>
      </c>
      <c r="C28" s="361" t="s">
        <v>37</v>
      </c>
      <c r="D28" s="361" t="s">
        <v>38</v>
      </c>
      <c r="E28" s="362"/>
      <c r="F28" s="363">
        <v>25000</v>
      </c>
      <c r="G28" s="363">
        <v>0</v>
      </c>
      <c r="H28" s="363">
        <v>6280</v>
      </c>
      <c r="I28" s="363">
        <f>F28+G28-H28</f>
        <v>18720</v>
      </c>
      <c r="J28" s="2"/>
    </row>
    <row r="29" spans="1:10" ht="27">
      <c r="A29" s="350">
        <v>15</v>
      </c>
      <c r="B29" s="376" t="s">
        <v>69</v>
      </c>
      <c r="C29" s="361" t="s">
        <v>37</v>
      </c>
      <c r="D29" s="361" t="s">
        <v>39</v>
      </c>
      <c r="E29" s="362"/>
      <c r="F29" s="363">
        <v>3000</v>
      </c>
      <c r="G29" s="363">
        <v>0</v>
      </c>
      <c r="H29" s="363">
        <v>0</v>
      </c>
      <c r="I29" s="363">
        <f>F29+G29-H29</f>
        <v>3000</v>
      </c>
      <c r="J29" s="2"/>
    </row>
    <row r="30" spans="1:10" ht="39.75" customHeight="1">
      <c r="A30" s="350">
        <v>16</v>
      </c>
      <c r="B30" s="376" t="s">
        <v>69</v>
      </c>
      <c r="C30" s="361" t="s">
        <v>37</v>
      </c>
      <c r="D30" s="361" t="s">
        <v>70</v>
      </c>
      <c r="E30" s="362"/>
      <c r="F30" s="363">
        <v>500000</v>
      </c>
      <c r="G30" s="363">
        <v>35000</v>
      </c>
      <c r="H30" s="363">
        <v>523560</v>
      </c>
      <c r="I30" s="363">
        <f>F30+G30-H30</f>
        <v>11440</v>
      </c>
      <c r="J30" s="373">
        <f>SUM(J25:J29)</f>
        <v>0</v>
      </c>
    </row>
    <row r="31" spans="1:10" ht="40.5" customHeight="1">
      <c r="A31" s="350">
        <v>17</v>
      </c>
      <c r="B31" s="376" t="s">
        <v>69</v>
      </c>
      <c r="C31" s="361" t="s">
        <v>37</v>
      </c>
      <c r="D31" s="361" t="s">
        <v>41</v>
      </c>
      <c r="E31" s="362"/>
      <c r="F31" s="363">
        <v>550000</v>
      </c>
      <c r="G31" s="363">
        <v>0</v>
      </c>
      <c r="H31" s="363">
        <v>323224</v>
      </c>
      <c r="I31" s="363">
        <f>F31+G31-H31</f>
        <v>226776</v>
      </c>
      <c r="J31" s="2"/>
    </row>
    <row r="32" spans="1:10" ht="40.5" customHeight="1">
      <c r="A32" s="350">
        <v>18</v>
      </c>
      <c r="B32" s="376" t="s">
        <v>69</v>
      </c>
      <c r="C32" s="361" t="s">
        <v>37</v>
      </c>
      <c r="D32" s="361" t="s">
        <v>43</v>
      </c>
      <c r="E32" s="362"/>
      <c r="F32" s="363">
        <v>20000</v>
      </c>
      <c r="G32" s="363">
        <v>30000</v>
      </c>
      <c r="H32" s="363">
        <v>30780</v>
      </c>
      <c r="I32" s="363">
        <f>F32+G32-H32</f>
        <v>19220</v>
      </c>
      <c r="J32" s="2"/>
    </row>
    <row r="33" spans="1:10" ht="27" customHeight="1">
      <c r="A33" s="577" t="s">
        <v>45</v>
      </c>
      <c r="B33" s="578"/>
      <c r="C33" s="578"/>
      <c r="D33" s="579"/>
      <c r="E33" s="397"/>
      <c r="F33" s="372">
        <f>SUM(F28:F32)</f>
        <v>1098000</v>
      </c>
      <c r="G33" s="372">
        <f>SUM(G28:G32)</f>
        <v>65000</v>
      </c>
      <c r="H33" s="398">
        <f>SUM(H28:H32)</f>
        <v>883844</v>
      </c>
      <c r="I33" s="372">
        <f>SUM(I28:I32)</f>
        <v>279156</v>
      </c>
      <c r="J33" s="2"/>
    </row>
    <row r="34" spans="1:10" ht="40.5" customHeight="1">
      <c r="A34" s="350">
        <v>19</v>
      </c>
      <c r="B34" s="376" t="s">
        <v>69</v>
      </c>
      <c r="C34" s="361" t="s">
        <v>71</v>
      </c>
      <c r="D34" s="361" t="s">
        <v>72</v>
      </c>
      <c r="E34" s="362" t="s">
        <v>576</v>
      </c>
      <c r="F34" s="363">
        <v>927400</v>
      </c>
      <c r="G34" s="363">
        <v>0</v>
      </c>
      <c r="H34" s="363">
        <v>927000</v>
      </c>
      <c r="I34" s="363">
        <f>F34+G34-H34</f>
        <v>400</v>
      </c>
      <c r="J34" s="2"/>
    </row>
    <row r="35" spans="1:10" ht="40.5" customHeight="1">
      <c r="A35" s="350">
        <v>20</v>
      </c>
      <c r="B35" s="376" t="s">
        <v>69</v>
      </c>
      <c r="C35" s="361" t="s">
        <v>71</v>
      </c>
      <c r="D35" s="361" t="s">
        <v>72</v>
      </c>
      <c r="E35" s="362" t="s">
        <v>577</v>
      </c>
      <c r="F35" s="363">
        <v>139000</v>
      </c>
      <c r="G35" s="363">
        <v>0</v>
      </c>
      <c r="H35" s="363">
        <v>138500</v>
      </c>
      <c r="I35" s="363">
        <f aca="true" t="shared" si="0" ref="I35:I44">F35+G35-H35</f>
        <v>500</v>
      </c>
      <c r="J35" s="2"/>
    </row>
    <row r="36" spans="1:10" ht="40.5" customHeight="1">
      <c r="A36" s="350">
        <v>21</v>
      </c>
      <c r="B36" s="376" t="s">
        <v>69</v>
      </c>
      <c r="C36" s="361" t="s">
        <v>71</v>
      </c>
      <c r="D36" s="361" t="s">
        <v>72</v>
      </c>
      <c r="E36" s="362" t="s">
        <v>578</v>
      </c>
      <c r="F36" s="363">
        <v>485000</v>
      </c>
      <c r="G36" s="363">
        <v>0</v>
      </c>
      <c r="H36" s="363">
        <v>422540</v>
      </c>
      <c r="I36" s="363">
        <f t="shared" si="0"/>
        <v>62460</v>
      </c>
      <c r="J36" s="2"/>
    </row>
    <row r="37" spans="1:10" ht="40.5" customHeight="1">
      <c r="A37" s="350">
        <v>22</v>
      </c>
      <c r="B37" s="376" t="s">
        <v>69</v>
      </c>
      <c r="C37" s="361" t="s">
        <v>71</v>
      </c>
      <c r="D37" s="361" t="s">
        <v>72</v>
      </c>
      <c r="E37" s="362" t="s">
        <v>579</v>
      </c>
      <c r="F37" s="363">
        <v>928400</v>
      </c>
      <c r="G37" s="363">
        <v>0</v>
      </c>
      <c r="H37" s="363">
        <v>927500</v>
      </c>
      <c r="I37" s="363">
        <f t="shared" si="0"/>
        <v>900</v>
      </c>
      <c r="J37" s="2"/>
    </row>
    <row r="38" spans="1:10" ht="40.5" customHeight="1">
      <c r="A38" s="350">
        <v>23</v>
      </c>
      <c r="B38" s="376" t="s">
        <v>69</v>
      </c>
      <c r="C38" s="361" t="s">
        <v>71</v>
      </c>
      <c r="D38" s="361" t="s">
        <v>72</v>
      </c>
      <c r="E38" s="362" t="s">
        <v>580</v>
      </c>
      <c r="F38" s="363">
        <v>928400</v>
      </c>
      <c r="G38" s="363">
        <v>0</v>
      </c>
      <c r="H38" s="363">
        <v>928000</v>
      </c>
      <c r="I38" s="363">
        <f t="shared" si="0"/>
        <v>400</v>
      </c>
      <c r="J38" s="2"/>
    </row>
    <row r="39" spans="1:10" ht="40.5" customHeight="1">
      <c r="A39" s="350">
        <v>24</v>
      </c>
      <c r="B39" s="376" t="s">
        <v>69</v>
      </c>
      <c r="C39" s="361" t="s">
        <v>71</v>
      </c>
      <c r="D39" s="361" t="s">
        <v>72</v>
      </c>
      <c r="E39" s="362" t="s">
        <v>581</v>
      </c>
      <c r="F39" s="363">
        <v>927400</v>
      </c>
      <c r="G39" s="363">
        <v>0</v>
      </c>
      <c r="H39" s="363">
        <v>926500</v>
      </c>
      <c r="I39" s="363">
        <f t="shared" si="0"/>
        <v>900</v>
      </c>
      <c r="J39" s="2"/>
    </row>
    <row r="40" spans="1:10" ht="40.5" customHeight="1">
      <c r="A40" s="350">
        <v>25</v>
      </c>
      <c r="B40" s="376" t="s">
        <v>69</v>
      </c>
      <c r="C40" s="361" t="s">
        <v>71</v>
      </c>
      <c r="D40" s="361" t="s">
        <v>72</v>
      </c>
      <c r="E40" s="362" t="s">
        <v>582</v>
      </c>
      <c r="F40" s="363">
        <v>927400</v>
      </c>
      <c r="G40" s="363">
        <v>0</v>
      </c>
      <c r="H40" s="363">
        <v>926500</v>
      </c>
      <c r="I40" s="363">
        <f t="shared" si="0"/>
        <v>900</v>
      </c>
      <c r="J40" s="2"/>
    </row>
    <row r="41" spans="1:10" ht="40.5" customHeight="1">
      <c r="A41" s="350">
        <v>26</v>
      </c>
      <c r="B41" s="376" t="s">
        <v>69</v>
      </c>
      <c r="C41" s="361" t="s">
        <v>71</v>
      </c>
      <c r="D41" s="361" t="s">
        <v>72</v>
      </c>
      <c r="E41" s="362" t="s">
        <v>583</v>
      </c>
      <c r="F41" s="363">
        <v>181000</v>
      </c>
      <c r="G41" s="363">
        <v>0</v>
      </c>
      <c r="H41" s="363">
        <v>180500</v>
      </c>
      <c r="I41" s="363">
        <f t="shared" si="0"/>
        <v>500</v>
      </c>
      <c r="J41" s="2"/>
    </row>
    <row r="42" spans="1:10" ht="40.5" customHeight="1">
      <c r="A42" s="350">
        <v>27</v>
      </c>
      <c r="B42" s="376" t="s">
        <v>69</v>
      </c>
      <c r="C42" s="361" t="s">
        <v>71</v>
      </c>
      <c r="D42" s="361" t="s">
        <v>72</v>
      </c>
      <c r="E42" s="362" t="s">
        <v>584</v>
      </c>
      <c r="F42" s="363">
        <v>744300</v>
      </c>
      <c r="G42" s="363">
        <v>0</v>
      </c>
      <c r="H42" s="363">
        <v>740000</v>
      </c>
      <c r="I42" s="363">
        <f t="shared" si="0"/>
        <v>4300</v>
      </c>
      <c r="J42" s="373">
        <f>SUM(J31:J41)</f>
        <v>0</v>
      </c>
    </row>
    <row r="43" spans="1:10" ht="81">
      <c r="A43" s="350">
        <v>28</v>
      </c>
      <c r="B43" s="376" t="s">
        <v>69</v>
      </c>
      <c r="C43" s="361" t="s">
        <v>71</v>
      </c>
      <c r="D43" s="361" t="s">
        <v>72</v>
      </c>
      <c r="E43" s="362" t="s">
        <v>585</v>
      </c>
      <c r="F43" s="363">
        <v>928400</v>
      </c>
      <c r="G43" s="363">
        <v>0</v>
      </c>
      <c r="H43" s="363">
        <v>927000</v>
      </c>
      <c r="I43" s="363">
        <f t="shared" si="0"/>
        <v>1400</v>
      </c>
      <c r="J43" s="2"/>
    </row>
    <row r="44" spans="1:10" ht="29.25" customHeight="1">
      <c r="A44" s="350">
        <v>29</v>
      </c>
      <c r="B44" s="376" t="s">
        <v>69</v>
      </c>
      <c r="C44" s="361" t="s">
        <v>71</v>
      </c>
      <c r="D44" s="361" t="s">
        <v>72</v>
      </c>
      <c r="E44" s="362" t="s">
        <v>586</v>
      </c>
      <c r="F44" s="363">
        <v>183300</v>
      </c>
      <c r="G44" s="363">
        <v>0</v>
      </c>
      <c r="H44" s="363">
        <v>183300</v>
      </c>
      <c r="I44" s="363">
        <f t="shared" si="0"/>
        <v>0</v>
      </c>
      <c r="J44" s="2"/>
    </row>
    <row r="45" spans="1:10" ht="30" customHeight="1">
      <c r="A45" s="577" t="s">
        <v>73</v>
      </c>
      <c r="B45" s="578"/>
      <c r="C45" s="578"/>
      <c r="D45" s="579"/>
      <c r="E45" s="397"/>
      <c r="F45" s="372">
        <f>SUM(F34:F44)</f>
        <v>7300000</v>
      </c>
      <c r="G45" s="372">
        <f>SUM(G34:G44)</f>
        <v>0</v>
      </c>
      <c r="H45" s="372">
        <f>SUM(H34:H44)</f>
        <v>7227340</v>
      </c>
      <c r="I45" s="372">
        <f>SUM(I34:I44)</f>
        <v>72660</v>
      </c>
      <c r="J45" s="2"/>
    </row>
    <row r="46" spans="1:10" ht="29.25" customHeight="1">
      <c r="A46" s="350">
        <v>30</v>
      </c>
      <c r="B46" s="376" t="s">
        <v>69</v>
      </c>
      <c r="C46" s="361" t="s">
        <v>587</v>
      </c>
      <c r="D46" s="361" t="s">
        <v>588</v>
      </c>
      <c r="E46" s="362"/>
      <c r="F46" s="363"/>
      <c r="G46" s="363">
        <v>191000</v>
      </c>
      <c r="H46" s="363">
        <v>162495</v>
      </c>
      <c r="I46" s="363">
        <f>F46+G46-H46</f>
        <v>28505</v>
      </c>
      <c r="J46" s="2"/>
    </row>
    <row r="47" spans="1:9" ht="22.5" customHeight="1">
      <c r="A47" s="577" t="s">
        <v>62</v>
      </c>
      <c r="B47" s="578"/>
      <c r="C47" s="578"/>
      <c r="D47" s="578"/>
      <c r="E47" s="404"/>
      <c r="F47" s="372"/>
      <c r="G47" s="372">
        <f>SUM(G46)</f>
        <v>191000</v>
      </c>
      <c r="H47" s="398">
        <f>SUM(H46)</f>
        <v>162495</v>
      </c>
      <c r="I47" s="372">
        <f>SUM(I46)</f>
        <v>28505</v>
      </c>
    </row>
    <row r="48" spans="1:9" ht="22.5" customHeight="1">
      <c r="A48" s="577" t="s">
        <v>74</v>
      </c>
      <c r="B48" s="578"/>
      <c r="C48" s="578"/>
      <c r="D48" s="579"/>
      <c r="E48" s="397"/>
      <c r="F48" s="398">
        <f>F17+F23+F27+F33+F45</f>
        <v>10625470</v>
      </c>
      <c r="G48" s="372">
        <f>G17+G23+G27+G33+G45+G47</f>
        <v>204500</v>
      </c>
      <c r="H48" s="372">
        <f>H17+H23+H27+H33+H45+H47</f>
        <v>10048359.85</v>
      </c>
      <c r="I48" s="372">
        <f>I17+I23+I27+I33+I45+I47</f>
        <v>781610.15</v>
      </c>
    </row>
    <row r="49" spans="1:9" ht="30.75" customHeight="1">
      <c r="A49" s="584" t="s">
        <v>597</v>
      </c>
      <c r="B49" s="585"/>
      <c r="C49" s="585"/>
      <c r="D49" s="586"/>
      <c r="E49" s="401"/>
      <c r="F49" s="402">
        <f>SUM(F48)</f>
        <v>10625470</v>
      </c>
      <c r="G49" s="402">
        <f>G48</f>
        <v>204500</v>
      </c>
      <c r="H49" s="402">
        <f>SUM(H48)</f>
        <v>10048359.85</v>
      </c>
      <c r="I49" s="402">
        <f>SUM(I48)</f>
        <v>781610.15</v>
      </c>
    </row>
    <row r="50" spans="1:2" ht="22.5" customHeight="1">
      <c r="A50" s="387"/>
      <c r="B50" s="381"/>
    </row>
    <row r="51" ht="12.75">
      <c r="A51" s="348"/>
    </row>
  </sheetData>
  <sheetProtection/>
  <mergeCells count="11">
    <mergeCell ref="A27:D27"/>
    <mergeCell ref="A33:D33"/>
    <mergeCell ref="A45:D45"/>
    <mergeCell ref="A47:D47"/>
    <mergeCell ref="A48:D48"/>
    <mergeCell ref="A49:D49"/>
    <mergeCell ref="A7:I7"/>
    <mergeCell ref="A8:I8"/>
    <mergeCell ref="A9:I9"/>
    <mergeCell ref="A17:D17"/>
    <mergeCell ref="A23:D23"/>
  </mergeCells>
  <printOptions/>
  <pageMargins left="0" right="0.1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workbookViewId="0" topLeftCell="A1">
      <selection activeCell="H14" sqref="H14"/>
    </sheetView>
  </sheetViews>
  <sheetFormatPr defaultColWidth="9.140625" defaultRowHeight="12.75"/>
  <cols>
    <col min="1" max="1" width="37.57421875" style="94" customWidth="1"/>
    <col min="2" max="2" width="9.140625" style="94" customWidth="1"/>
    <col min="3" max="4" width="13.57421875" style="94" bestFit="1" customWidth="1"/>
    <col min="5" max="5" width="12.421875" style="94" bestFit="1" customWidth="1"/>
    <col min="6" max="16384" width="9.140625" style="94" customWidth="1"/>
  </cols>
  <sheetData>
    <row r="1" spans="1:7" ht="18.75" customHeight="1">
      <c r="A1" s="589" t="s">
        <v>110</v>
      </c>
      <c r="B1" s="589"/>
      <c r="C1" s="589"/>
      <c r="D1" s="589"/>
      <c r="E1" s="589"/>
      <c r="F1" s="93"/>
      <c r="G1" s="93"/>
    </row>
    <row r="2" spans="1:5" ht="18.75" customHeight="1">
      <c r="A2" s="589" t="s">
        <v>118</v>
      </c>
      <c r="B2" s="589"/>
      <c r="C2" s="589"/>
      <c r="D2" s="589"/>
      <c r="E2" s="589"/>
    </row>
    <row r="3" spans="1:5" ht="18.75" customHeight="1">
      <c r="A3" s="589" t="s">
        <v>381</v>
      </c>
      <c r="B3" s="589"/>
      <c r="C3" s="589"/>
      <c r="D3" s="589"/>
      <c r="E3" s="589"/>
    </row>
    <row r="4" spans="1:5" ht="18.75" customHeight="1">
      <c r="A4" s="236" t="s">
        <v>119</v>
      </c>
      <c r="B4" s="236" t="s">
        <v>97</v>
      </c>
      <c r="C4" s="237" t="s">
        <v>120</v>
      </c>
      <c r="D4" s="237" t="s">
        <v>121</v>
      </c>
      <c r="E4" s="238" t="s">
        <v>122</v>
      </c>
    </row>
    <row r="5" spans="1:5" ht="18.75" customHeight="1">
      <c r="A5" s="239" t="s">
        <v>123</v>
      </c>
      <c r="B5" s="240"/>
      <c r="C5" s="241"/>
      <c r="D5" s="241"/>
      <c r="E5" s="242"/>
    </row>
    <row r="6" spans="1:5" ht="18.75" customHeight="1">
      <c r="A6" s="49" t="s">
        <v>124</v>
      </c>
      <c r="B6" s="243">
        <v>411000</v>
      </c>
      <c r="C6" s="244">
        <v>688800</v>
      </c>
      <c r="D6" s="244">
        <v>792076.86</v>
      </c>
      <c r="E6" s="245">
        <v>103276.86</v>
      </c>
    </row>
    <row r="7" spans="1:5" ht="18.75" customHeight="1">
      <c r="A7" s="49" t="s">
        <v>125</v>
      </c>
      <c r="B7" s="243">
        <v>412000</v>
      </c>
      <c r="C7" s="244">
        <v>656650</v>
      </c>
      <c r="D7" s="244">
        <v>742035.2</v>
      </c>
      <c r="E7" s="245">
        <v>85385.2</v>
      </c>
    </row>
    <row r="8" spans="1:5" ht="18.75" customHeight="1">
      <c r="A8" s="49" t="s">
        <v>126</v>
      </c>
      <c r="B8" s="243">
        <v>413000</v>
      </c>
      <c r="C8" s="244">
        <v>361700</v>
      </c>
      <c r="D8" s="244">
        <v>288862.27</v>
      </c>
      <c r="E8" s="245">
        <v>-72837.73</v>
      </c>
    </row>
    <row r="9" spans="1:5" ht="18.75" customHeight="1">
      <c r="A9" s="49" t="s">
        <v>382</v>
      </c>
      <c r="B9" s="243">
        <v>416001</v>
      </c>
      <c r="C9" s="244">
        <v>0</v>
      </c>
      <c r="D9" s="244">
        <v>2300</v>
      </c>
      <c r="E9" s="245">
        <v>2300</v>
      </c>
    </row>
    <row r="10" spans="1:5" ht="18.75" customHeight="1">
      <c r="A10" s="49" t="s">
        <v>127</v>
      </c>
      <c r="B10" s="243">
        <v>415000</v>
      </c>
      <c r="C10" s="244">
        <v>229250</v>
      </c>
      <c r="D10" s="244">
        <v>184990</v>
      </c>
      <c r="E10" s="245">
        <v>-44260</v>
      </c>
    </row>
    <row r="11" spans="1:5" ht="18.75" customHeight="1">
      <c r="A11" s="235" t="s">
        <v>128</v>
      </c>
      <c r="B11" s="243"/>
      <c r="C11" s="244"/>
      <c r="D11" s="244"/>
      <c r="E11" s="245"/>
    </row>
    <row r="12" spans="1:5" ht="18.75" customHeight="1">
      <c r="A12" s="49" t="s">
        <v>129</v>
      </c>
      <c r="B12" s="243">
        <v>420000</v>
      </c>
      <c r="C12" s="244">
        <v>13792800</v>
      </c>
      <c r="D12" s="244">
        <v>15839386.98</v>
      </c>
      <c r="E12" s="245">
        <v>2046586.98</v>
      </c>
    </row>
    <row r="13" spans="1:5" ht="18.75" customHeight="1">
      <c r="A13" s="49" t="s">
        <v>130</v>
      </c>
      <c r="B13" s="243">
        <v>430000</v>
      </c>
      <c r="C13" s="244">
        <v>14961280</v>
      </c>
      <c r="D13" s="244">
        <v>15054489</v>
      </c>
      <c r="E13" s="245">
        <v>93209</v>
      </c>
    </row>
    <row r="14" spans="1:5" ht="18.75" customHeight="1">
      <c r="A14" s="49" t="s">
        <v>131</v>
      </c>
      <c r="B14" s="246">
        <v>440000</v>
      </c>
      <c r="C14" s="247">
        <v>0</v>
      </c>
      <c r="D14" s="244">
        <v>10261589</v>
      </c>
      <c r="E14" s="245">
        <f>D14</f>
        <v>10261589</v>
      </c>
    </row>
    <row r="15" spans="1:5" ht="18.75" customHeight="1" thickBot="1">
      <c r="A15" s="235" t="s">
        <v>132</v>
      </c>
      <c r="B15" s="248"/>
      <c r="C15" s="249">
        <f>SUM(C6:C13)</f>
        <v>30690480</v>
      </c>
      <c r="D15" s="249">
        <f>SUM(D6:D14)</f>
        <v>43165729.31</v>
      </c>
      <c r="E15" s="250">
        <f>SUM(E6:E14)</f>
        <v>12475249.31</v>
      </c>
    </row>
    <row r="16" spans="1:5" ht="12.75" customHeight="1" thickTop="1">
      <c r="A16" s="93"/>
      <c r="B16" s="93"/>
      <c r="C16" s="93"/>
      <c r="D16" s="93"/>
      <c r="E16" s="95"/>
    </row>
    <row r="17" spans="1:5" ht="18.75" customHeight="1">
      <c r="A17" s="236" t="s">
        <v>119</v>
      </c>
      <c r="B17" s="236" t="s">
        <v>97</v>
      </c>
      <c r="C17" s="237" t="s">
        <v>120</v>
      </c>
      <c r="D17" s="237" t="s">
        <v>133</v>
      </c>
      <c r="E17" s="238" t="s">
        <v>122</v>
      </c>
    </row>
    <row r="18" spans="1:5" ht="18.75" customHeight="1">
      <c r="A18" s="239" t="s">
        <v>134</v>
      </c>
      <c r="B18" s="240"/>
      <c r="C18" s="241"/>
      <c r="D18" s="241"/>
      <c r="E18" s="242"/>
    </row>
    <row r="19" spans="1:5" ht="18.75" customHeight="1">
      <c r="A19" s="49" t="s">
        <v>135</v>
      </c>
      <c r="B19" s="251">
        <v>511000</v>
      </c>
      <c r="C19" s="247">
        <v>942592</v>
      </c>
      <c r="D19" s="247">
        <v>731578</v>
      </c>
      <c r="E19" s="252">
        <f>C19-D19</f>
        <v>211014</v>
      </c>
    </row>
    <row r="20" spans="1:5" ht="18.75" customHeight="1">
      <c r="A20" s="49" t="s">
        <v>326</v>
      </c>
      <c r="B20" s="251">
        <v>7511001</v>
      </c>
      <c r="C20" s="247">
        <v>6892180</v>
      </c>
      <c r="D20" s="247">
        <v>6892180</v>
      </c>
      <c r="E20" s="252">
        <v>0</v>
      </c>
    </row>
    <row r="21" spans="1:5" ht="18.75" customHeight="1">
      <c r="A21" s="49" t="s">
        <v>136</v>
      </c>
      <c r="B21" s="243">
        <v>521000</v>
      </c>
      <c r="C21" s="244">
        <v>1887680</v>
      </c>
      <c r="D21" s="244">
        <v>1872299</v>
      </c>
      <c r="E21" s="252">
        <f>C21-D21</f>
        <v>15381</v>
      </c>
    </row>
    <row r="22" spans="1:5" ht="18.75" customHeight="1">
      <c r="A22" s="49" t="s">
        <v>100</v>
      </c>
      <c r="B22" s="243">
        <v>522000</v>
      </c>
      <c r="C22" s="244">
        <v>4559910</v>
      </c>
      <c r="D22" s="244">
        <v>4387385</v>
      </c>
      <c r="E22" s="252">
        <f>C22-D22</f>
        <v>172525</v>
      </c>
    </row>
    <row r="23" spans="1:5" ht="18.75" customHeight="1">
      <c r="A23" s="49" t="s">
        <v>323</v>
      </c>
      <c r="B23" s="243">
        <v>7522000</v>
      </c>
      <c r="C23" s="244">
        <v>1008000</v>
      </c>
      <c r="D23" s="244">
        <v>1008000</v>
      </c>
      <c r="E23" s="252">
        <v>0</v>
      </c>
    </row>
    <row r="24" spans="1:5" ht="18.75" customHeight="1">
      <c r="A24" s="49" t="s">
        <v>101</v>
      </c>
      <c r="B24" s="243">
        <v>531000</v>
      </c>
      <c r="C24" s="244">
        <v>1691650</v>
      </c>
      <c r="D24" s="244">
        <v>1464933.25</v>
      </c>
      <c r="E24" s="252">
        <f>C24-D24</f>
        <v>226716.75</v>
      </c>
    </row>
    <row r="25" spans="1:5" ht="18.75" customHeight="1">
      <c r="A25" s="49" t="s">
        <v>101</v>
      </c>
      <c r="B25" s="243">
        <v>7531001</v>
      </c>
      <c r="C25" s="244">
        <v>2909</v>
      </c>
      <c r="D25" s="244">
        <v>2909</v>
      </c>
      <c r="E25" s="252">
        <v>0</v>
      </c>
    </row>
    <row r="26" spans="1:5" ht="18.75" customHeight="1">
      <c r="A26" s="49" t="s">
        <v>102</v>
      </c>
      <c r="B26" s="243">
        <v>532000</v>
      </c>
      <c r="C26" s="244">
        <v>4501040</v>
      </c>
      <c r="D26" s="244">
        <v>2993168.62</v>
      </c>
      <c r="E26" s="252">
        <f>C26-D26</f>
        <v>1507871.38</v>
      </c>
    </row>
    <row r="27" spans="1:5" ht="18.75" customHeight="1">
      <c r="A27" s="49" t="s">
        <v>324</v>
      </c>
      <c r="B27" s="243">
        <v>7532001</v>
      </c>
      <c r="C27" s="244">
        <v>20000</v>
      </c>
      <c r="D27" s="244">
        <v>20000</v>
      </c>
      <c r="E27" s="252">
        <v>0</v>
      </c>
    </row>
    <row r="28" spans="1:5" ht="18.75" customHeight="1">
      <c r="A28" s="49" t="s">
        <v>103</v>
      </c>
      <c r="B28" s="243">
        <v>533000</v>
      </c>
      <c r="C28" s="244">
        <v>4195580</v>
      </c>
      <c r="D28" s="244">
        <v>3322896.24</v>
      </c>
      <c r="E28" s="252">
        <f>C28-D28</f>
        <v>872683.7599999998</v>
      </c>
    </row>
    <row r="29" spans="1:5" ht="18.75" customHeight="1">
      <c r="A29" s="49" t="s">
        <v>325</v>
      </c>
      <c r="B29" s="243">
        <v>7533001</v>
      </c>
      <c r="C29" s="244">
        <v>320000</v>
      </c>
      <c r="D29" s="244">
        <v>320000</v>
      </c>
      <c r="E29" s="252">
        <v>0</v>
      </c>
    </row>
    <row r="30" spans="1:5" ht="18.75" customHeight="1">
      <c r="A30" s="49" t="s">
        <v>104</v>
      </c>
      <c r="B30" s="243">
        <v>534000</v>
      </c>
      <c r="C30" s="244">
        <v>251000</v>
      </c>
      <c r="D30" s="244">
        <v>221176.63</v>
      </c>
      <c r="E30" s="252">
        <f>C30-D30</f>
        <v>29823.369999999995</v>
      </c>
    </row>
    <row r="31" spans="1:5" ht="18.75" customHeight="1">
      <c r="A31" s="49" t="s">
        <v>106</v>
      </c>
      <c r="B31" s="243">
        <v>561000</v>
      </c>
      <c r="C31" s="244">
        <v>3969000</v>
      </c>
      <c r="D31" s="244">
        <v>3945000</v>
      </c>
      <c r="E31" s="252">
        <f>C31-D31</f>
        <v>24000</v>
      </c>
    </row>
    <row r="32" spans="1:5" ht="18.75" customHeight="1">
      <c r="A32" s="49" t="s">
        <v>327</v>
      </c>
      <c r="B32" s="243">
        <v>7561001</v>
      </c>
      <c r="C32" s="244">
        <v>2018500</v>
      </c>
      <c r="D32" s="244">
        <v>2018500</v>
      </c>
      <c r="E32" s="252">
        <v>0</v>
      </c>
    </row>
    <row r="33" spans="1:5" ht="18.75" customHeight="1">
      <c r="A33" s="49" t="s">
        <v>137</v>
      </c>
      <c r="B33" s="243">
        <v>551000</v>
      </c>
      <c r="C33" s="244">
        <v>951000</v>
      </c>
      <c r="D33" s="244">
        <v>746192</v>
      </c>
      <c r="E33" s="252">
        <f>C33-D33</f>
        <v>204808</v>
      </c>
    </row>
    <row r="34" spans="1:5" ht="18.75" customHeight="1">
      <c r="A34" s="233" t="s">
        <v>138</v>
      </c>
      <c r="B34" s="243"/>
      <c r="C34" s="253">
        <f>SUM(C19:C33)</f>
        <v>33211041</v>
      </c>
      <c r="D34" s="253">
        <f>SUM(D19:D33)</f>
        <v>29946217.74</v>
      </c>
      <c r="E34" s="254">
        <f>SUM(E19:E33)</f>
        <v>3264823.26</v>
      </c>
    </row>
    <row r="35" spans="1:5" ht="18.75" customHeight="1">
      <c r="A35" s="255" t="s">
        <v>139</v>
      </c>
      <c r="B35" s="243"/>
      <c r="C35" s="244"/>
      <c r="D35" s="244"/>
      <c r="E35" s="252"/>
    </row>
    <row r="36" spans="1:5" ht="18.75" customHeight="1">
      <c r="A36" s="49" t="s">
        <v>105</v>
      </c>
      <c r="B36" s="243">
        <v>541000</v>
      </c>
      <c r="C36" s="244">
        <v>6000</v>
      </c>
      <c r="D36" s="244">
        <v>5900</v>
      </c>
      <c r="E36" s="252">
        <f>C36-D36</f>
        <v>100</v>
      </c>
    </row>
    <row r="37" spans="1:5" ht="18.75" customHeight="1">
      <c r="A37" s="49" t="s">
        <v>140</v>
      </c>
      <c r="B37" s="246">
        <v>542000</v>
      </c>
      <c r="C37" s="256">
        <v>7300000</v>
      </c>
      <c r="D37" s="256">
        <v>7227340</v>
      </c>
      <c r="E37" s="257">
        <f>C37-D37</f>
        <v>72660</v>
      </c>
    </row>
    <row r="38" spans="1:5" ht="18.75" customHeight="1">
      <c r="A38" s="233" t="s">
        <v>141</v>
      </c>
      <c r="B38" s="258"/>
      <c r="C38" s="259">
        <f>SUM(C36:C37)</f>
        <v>7306000</v>
      </c>
      <c r="D38" s="259">
        <f>SUM(D36:D37)</f>
        <v>7233240</v>
      </c>
      <c r="E38" s="260">
        <f>SUM(E36:E37)</f>
        <v>72760</v>
      </c>
    </row>
    <row r="39" spans="1:5" ht="18.75" customHeight="1">
      <c r="A39" s="261" t="s">
        <v>142</v>
      </c>
      <c r="B39" s="248"/>
      <c r="C39" s="262">
        <f>SUM(C34+C38)</f>
        <v>40517041</v>
      </c>
      <c r="D39" s="262">
        <f>D34+D38</f>
        <v>37179457.739999995</v>
      </c>
      <c r="E39" s="262">
        <f>E34+E38</f>
        <v>3337583.26</v>
      </c>
    </row>
    <row r="40" spans="1:5" ht="18.75" customHeight="1" thickBot="1">
      <c r="A40" s="233" t="s">
        <v>143</v>
      </c>
      <c r="B40" s="233"/>
      <c r="C40" s="234"/>
      <c r="D40" s="263">
        <f>D15-D39</f>
        <v>5986271.570000008</v>
      </c>
      <c r="E40" s="264"/>
    </row>
    <row r="41" spans="1:5" ht="18.75" customHeight="1" thickTop="1">
      <c r="A41" s="233"/>
      <c r="B41" s="233"/>
      <c r="C41" s="234"/>
      <c r="D41" s="266"/>
      <c r="E41" s="264"/>
    </row>
    <row r="42" spans="1:6" ht="18.75" customHeight="1">
      <c r="A42" s="265" t="s">
        <v>393</v>
      </c>
      <c r="B42" s="591" t="s">
        <v>392</v>
      </c>
      <c r="C42" s="591"/>
      <c r="D42" s="591" t="s">
        <v>152</v>
      </c>
      <c r="E42" s="591"/>
      <c r="F42" s="591"/>
    </row>
    <row r="43" spans="1:6" ht="18.75" customHeight="1">
      <c r="A43" s="265" t="s">
        <v>114</v>
      </c>
      <c r="B43" s="591" t="s">
        <v>115</v>
      </c>
      <c r="C43" s="591"/>
      <c r="D43" s="591" t="s">
        <v>383</v>
      </c>
      <c r="E43" s="591"/>
      <c r="F43" s="591"/>
    </row>
    <row r="44" spans="1:6" ht="25.5" customHeight="1">
      <c r="A44" s="265" t="s">
        <v>117</v>
      </c>
      <c r="B44" s="591" t="s">
        <v>145</v>
      </c>
      <c r="C44" s="591"/>
      <c r="D44" s="590" t="s">
        <v>196</v>
      </c>
      <c r="E44" s="590"/>
      <c r="F44" s="590"/>
    </row>
  </sheetData>
  <sheetProtection/>
  <mergeCells count="9">
    <mergeCell ref="A1:E1"/>
    <mergeCell ref="D44:F44"/>
    <mergeCell ref="D43:F43"/>
    <mergeCell ref="D42:F42"/>
    <mergeCell ref="B43:C43"/>
    <mergeCell ref="B44:C44"/>
    <mergeCell ref="A2:E2"/>
    <mergeCell ref="A3:E3"/>
    <mergeCell ref="B42:C42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8515625" style="96" customWidth="1"/>
    <col min="2" max="2" width="17.421875" style="96" customWidth="1"/>
    <col min="3" max="3" width="23.28125" style="96" customWidth="1"/>
    <col min="4" max="4" width="0.85546875" style="96" customWidth="1"/>
    <col min="5" max="5" width="6.7109375" style="96" customWidth="1"/>
    <col min="6" max="7" width="12.421875" style="96" customWidth="1"/>
    <col min="8" max="8" width="5.57421875" style="107" customWidth="1"/>
    <col min="9" max="9" width="13.28125" style="96" customWidth="1"/>
    <col min="10" max="10" width="0.5625" style="96" hidden="1" customWidth="1"/>
    <col min="11" max="11" width="1.421875" style="96" customWidth="1"/>
    <col min="12" max="14" width="9.140625" style="96" customWidth="1"/>
    <col min="15" max="15" width="12.8515625" style="96" bestFit="1" customWidth="1"/>
    <col min="16" max="16384" width="9.140625" style="96" customWidth="1"/>
  </cols>
  <sheetData>
    <row r="1" spans="1:11" ht="8.25" customHeight="1">
      <c r="A1" s="99"/>
      <c r="B1" s="99"/>
      <c r="C1" s="99"/>
      <c r="D1" s="99"/>
      <c r="E1" s="99"/>
      <c r="F1" s="99"/>
      <c r="G1" s="99"/>
      <c r="H1" s="100"/>
      <c r="I1" s="99"/>
      <c r="J1" s="99"/>
      <c r="K1" s="99"/>
    </row>
    <row r="2" spans="1:11" ht="0.75" customHeight="1">
      <c r="A2" s="606" t="s">
        <v>0</v>
      </c>
      <c r="B2" s="606"/>
      <c r="C2" s="606"/>
      <c r="D2" s="606"/>
      <c r="E2" s="101"/>
      <c r="F2" s="101"/>
      <c r="G2" s="101"/>
      <c r="H2" s="102"/>
      <c r="I2" s="101"/>
      <c r="J2" s="101"/>
      <c r="K2" s="99"/>
    </row>
    <row r="3" spans="1:11" ht="0.75" customHeight="1">
      <c r="A3" s="99"/>
      <c r="B3" s="99"/>
      <c r="C3" s="99"/>
      <c r="D3" s="99"/>
      <c r="E3" s="99"/>
      <c r="F3" s="99"/>
      <c r="G3" s="99"/>
      <c r="H3" s="100"/>
      <c r="I3" s="99"/>
      <c r="J3" s="99"/>
      <c r="K3" s="99"/>
    </row>
    <row r="4" spans="1:11" ht="18" customHeight="1">
      <c r="A4" s="607" t="s">
        <v>153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</row>
    <row r="5" spans="1:11" ht="18" customHeight="1">
      <c r="A5" s="607" t="s">
        <v>601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</row>
    <row r="6" spans="1:11" ht="18" customHeight="1">
      <c r="A6" s="607" t="s">
        <v>110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</row>
    <row r="7" spans="1:16" ht="18" customHeight="1">
      <c r="A7" s="607"/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3" t="s">
        <v>93</v>
      </c>
      <c r="M7" s="603"/>
      <c r="N7" s="603"/>
      <c r="O7" s="603"/>
      <c r="P7" s="603"/>
    </row>
    <row r="8" spans="1:11" ht="0.75" customHeight="1" thickBot="1">
      <c r="A8" s="103" t="s">
        <v>92</v>
      </c>
      <c r="B8" s="104"/>
      <c r="C8" s="104"/>
      <c r="D8" s="104"/>
      <c r="E8" s="104"/>
      <c r="F8" s="104"/>
      <c r="G8" s="104"/>
      <c r="H8" s="104"/>
      <c r="I8" s="104"/>
      <c r="J8" s="104"/>
      <c r="K8" s="103"/>
    </row>
    <row r="9" spans="1:16" ht="30" customHeight="1" thickBot="1">
      <c r="A9" s="604" t="s">
        <v>96</v>
      </c>
      <c r="B9" s="604" t="s">
        <v>4</v>
      </c>
      <c r="C9" s="604" t="s">
        <v>5</v>
      </c>
      <c r="D9" s="608" t="s">
        <v>97</v>
      </c>
      <c r="E9" s="613"/>
      <c r="F9" s="604" t="s">
        <v>7</v>
      </c>
      <c r="G9" s="604" t="s">
        <v>8</v>
      </c>
      <c r="H9" s="105" t="s">
        <v>107</v>
      </c>
      <c r="I9" s="608" t="s">
        <v>9</v>
      </c>
      <c r="J9" s="106"/>
      <c r="K9" s="103"/>
      <c r="L9" s="610" t="s">
        <v>329</v>
      </c>
      <c r="M9" s="610"/>
      <c r="N9" s="610"/>
      <c r="O9" s="610"/>
      <c r="P9" s="610"/>
    </row>
    <row r="10" spans="1:11" ht="15.75" customHeight="1" thickBot="1">
      <c r="A10" s="605"/>
      <c r="B10" s="605"/>
      <c r="C10" s="605"/>
      <c r="D10" s="609"/>
      <c r="E10" s="614"/>
      <c r="F10" s="605"/>
      <c r="G10" s="605"/>
      <c r="H10" s="105" t="s">
        <v>108</v>
      </c>
      <c r="I10" s="609"/>
      <c r="J10" s="106"/>
      <c r="K10" s="103"/>
    </row>
    <row r="11" spans="1:11" ht="24.75" customHeight="1" thickBot="1">
      <c r="A11" s="108"/>
      <c r="B11" s="611" t="s">
        <v>99</v>
      </c>
      <c r="C11" s="612"/>
      <c r="D11" s="109"/>
      <c r="E11" s="110">
        <v>751100</v>
      </c>
      <c r="F11" s="108"/>
      <c r="G11" s="108"/>
      <c r="H11" s="108"/>
      <c r="I11" s="108"/>
      <c r="J11" s="106"/>
      <c r="K11" s="103"/>
    </row>
    <row r="12" spans="1:11" ht="24.75" customHeight="1" thickBot="1">
      <c r="A12" s="111">
        <v>1</v>
      </c>
      <c r="B12" s="112" t="s">
        <v>82</v>
      </c>
      <c r="C12" s="112" t="s">
        <v>84</v>
      </c>
      <c r="D12" s="595"/>
      <c r="E12" s="596"/>
      <c r="F12" s="115">
        <v>6153400</v>
      </c>
      <c r="G12" s="115">
        <v>6153400</v>
      </c>
      <c r="H12" s="116" t="s">
        <v>108</v>
      </c>
      <c r="I12" s="117">
        <f>F12-G12</f>
        <v>0</v>
      </c>
      <c r="J12" s="106"/>
      <c r="K12" s="103"/>
    </row>
    <row r="13" spans="1:11" ht="24.75" customHeight="1" thickBot="1">
      <c r="A13" s="111">
        <v>2</v>
      </c>
      <c r="B13" s="112" t="s">
        <v>82</v>
      </c>
      <c r="C13" s="112" t="s">
        <v>85</v>
      </c>
      <c r="D13" s="595"/>
      <c r="E13" s="596"/>
      <c r="F13" s="115">
        <v>678000</v>
      </c>
      <c r="G13" s="115">
        <v>678000</v>
      </c>
      <c r="H13" s="116" t="s">
        <v>108</v>
      </c>
      <c r="I13" s="117">
        <f>F13-G13</f>
        <v>0</v>
      </c>
      <c r="J13" s="106"/>
      <c r="K13" s="103"/>
    </row>
    <row r="14" spans="1:11" ht="24.75" customHeight="1" thickBot="1">
      <c r="A14" s="111">
        <v>3</v>
      </c>
      <c r="B14" s="112" t="s">
        <v>82</v>
      </c>
      <c r="C14" s="112" t="s">
        <v>87</v>
      </c>
      <c r="D14" s="113"/>
      <c r="E14" s="114"/>
      <c r="F14" s="115">
        <v>30000</v>
      </c>
      <c r="G14" s="115">
        <v>30000</v>
      </c>
      <c r="H14" s="116" t="s">
        <v>108</v>
      </c>
      <c r="I14" s="117">
        <f>F14-G14</f>
        <v>0</v>
      </c>
      <c r="J14" s="106"/>
      <c r="K14" s="103"/>
    </row>
    <row r="15" spans="1:11" ht="24.75" customHeight="1" thickBot="1">
      <c r="A15" s="111">
        <v>4</v>
      </c>
      <c r="B15" s="112" t="s">
        <v>82</v>
      </c>
      <c r="C15" s="112" t="s">
        <v>328</v>
      </c>
      <c r="D15" s="113"/>
      <c r="E15" s="114"/>
      <c r="F15" s="115">
        <v>30780</v>
      </c>
      <c r="G15" s="115">
        <v>30780</v>
      </c>
      <c r="H15" s="116" t="s">
        <v>108</v>
      </c>
      <c r="I15" s="117">
        <v>0</v>
      </c>
      <c r="J15" s="106"/>
      <c r="K15" s="103"/>
    </row>
    <row r="16" spans="1:11" ht="24.75" customHeight="1" thickBot="1">
      <c r="A16" s="597" t="s">
        <v>88</v>
      </c>
      <c r="B16" s="598"/>
      <c r="C16" s="598"/>
      <c r="D16" s="598"/>
      <c r="E16" s="599"/>
      <c r="F16" s="118">
        <f>SUM(F12:F15)</f>
        <v>6892180</v>
      </c>
      <c r="G16" s="119">
        <f>SUM(G12:G15)</f>
        <v>6892180</v>
      </c>
      <c r="H16" s="120" t="s">
        <v>108</v>
      </c>
      <c r="I16" s="121">
        <f>SUM(I12:I15)</f>
        <v>0</v>
      </c>
      <c r="J16" s="106"/>
      <c r="K16" s="103"/>
    </row>
    <row r="17" spans="1:11" ht="24.75" customHeight="1" thickBot="1">
      <c r="A17" s="122"/>
      <c r="B17" s="615" t="s">
        <v>100</v>
      </c>
      <c r="C17" s="594"/>
      <c r="D17" s="124"/>
      <c r="E17" s="125">
        <v>7522000</v>
      </c>
      <c r="F17" s="126"/>
      <c r="G17" s="126"/>
      <c r="H17" s="127"/>
      <c r="I17" s="126"/>
      <c r="J17" s="128"/>
      <c r="K17" s="103"/>
    </row>
    <row r="18" spans="1:11" ht="24.75" customHeight="1" thickBot="1">
      <c r="A18" s="111">
        <v>4</v>
      </c>
      <c r="B18" s="112" t="s">
        <v>16</v>
      </c>
      <c r="C18" s="112" t="s">
        <v>17</v>
      </c>
      <c r="D18" s="595"/>
      <c r="E18" s="596"/>
      <c r="F18" s="115">
        <v>334080</v>
      </c>
      <c r="G18" s="115">
        <v>334080</v>
      </c>
      <c r="H18" s="116" t="s">
        <v>108</v>
      </c>
      <c r="I18" s="117">
        <f>F18-G18</f>
        <v>0</v>
      </c>
      <c r="J18" s="129"/>
      <c r="K18" s="103"/>
    </row>
    <row r="19" spans="1:11" ht="24.75" customHeight="1" thickBot="1">
      <c r="A19" s="111">
        <v>5</v>
      </c>
      <c r="B19" s="112" t="s">
        <v>16</v>
      </c>
      <c r="C19" s="112" t="s">
        <v>18</v>
      </c>
      <c r="D19" s="595"/>
      <c r="E19" s="596"/>
      <c r="F19" s="115">
        <v>25920</v>
      </c>
      <c r="G19" s="115">
        <v>25920</v>
      </c>
      <c r="H19" s="116" t="s">
        <v>108</v>
      </c>
      <c r="I19" s="117">
        <f>F19-G19</f>
        <v>0</v>
      </c>
      <c r="J19" s="129"/>
      <c r="K19" s="103"/>
    </row>
    <row r="20" spans="1:11" ht="24.75" customHeight="1" thickBot="1">
      <c r="A20" s="111">
        <v>6</v>
      </c>
      <c r="B20" s="112" t="s">
        <v>16</v>
      </c>
      <c r="C20" s="112" t="s">
        <v>22</v>
      </c>
      <c r="D20" s="595"/>
      <c r="E20" s="596"/>
      <c r="F20" s="115">
        <v>427800</v>
      </c>
      <c r="G20" s="115">
        <v>427800</v>
      </c>
      <c r="H20" s="116" t="s">
        <v>108</v>
      </c>
      <c r="I20" s="117">
        <f>F20-G20</f>
        <v>0</v>
      </c>
      <c r="J20" s="129"/>
      <c r="K20" s="103"/>
    </row>
    <row r="21" spans="1:11" ht="24.75" customHeight="1" thickBot="1">
      <c r="A21" s="111">
        <v>7</v>
      </c>
      <c r="B21" s="112" t="s">
        <v>16</v>
      </c>
      <c r="C21" s="112" t="s">
        <v>23</v>
      </c>
      <c r="D21" s="595"/>
      <c r="E21" s="596"/>
      <c r="F21" s="115">
        <v>220200</v>
      </c>
      <c r="G21" s="115">
        <v>220200</v>
      </c>
      <c r="H21" s="116" t="s">
        <v>108</v>
      </c>
      <c r="I21" s="117">
        <f>F21-G21</f>
        <v>0</v>
      </c>
      <c r="J21" s="128"/>
      <c r="K21" s="103"/>
    </row>
    <row r="22" spans="1:12" ht="24.75" customHeight="1" thickBot="1">
      <c r="A22" s="597" t="s">
        <v>24</v>
      </c>
      <c r="B22" s="598"/>
      <c r="C22" s="598"/>
      <c r="D22" s="598"/>
      <c r="E22" s="599"/>
      <c r="F22" s="118">
        <f>SUM(F18:F21)</f>
        <v>1008000</v>
      </c>
      <c r="G22" s="119">
        <f>SUM(G18:G21)</f>
        <v>1008000</v>
      </c>
      <c r="H22" s="120" t="s">
        <v>108</v>
      </c>
      <c r="I22" s="121">
        <f>SUM(I18:I21)</f>
        <v>0</v>
      </c>
      <c r="J22" s="128"/>
      <c r="K22" s="103"/>
      <c r="L22" s="96" t="s">
        <v>112</v>
      </c>
    </row>
    <row r="23" spans="1:11" ht="24.75" customHeight="1" thickBot="1">
      <c r="A23" s="122"/>
      <c r="B23" s="123" t="s">
        <v>25</v>
      </c>
      <c r="C23" s="130"/>
      <c r="D23" s="124"/>
      <c r="E23" s="125">
        <v>7531000</v>
      </c>
      <c r="F23" s="131"/>
      <c r="G23" s="131"/>
      <c r="H23" s="132"/>
      <c r="I23" s="131"/>
      <c r="J23" s="129"/>
      <c r="K23" s="103"/>
    </row>
    <row r="24" spans="1:11" ht="24.75" customHeight="1" thickBot="1">
      <c r="A24" s="111">
        <v>8</v>
      </c>
      <c r="B24" s="112" t="s">
        <v>25</v>
      </c>
      <c r="C24" s="112" t="s">
        <v>29</v>
      </c>
      <c r="D24" s="595"/>
      <c r="E24" s="596"/>
      <c r="F24" s="115">
        <v>2909</v>
      </c>
      <c r="G24" s="115">
        <v>2909</v>
      </c>
      <c r="H24" s="116" t="s">
        <v>108</v>
      </c>
      <c r="I24" s="117">
        <f>F24-G24</f>
        <v>0</v>
      </c>
      <c r="J24" s="133" t="e">
        <f>SUM(#REF!)</f>
        <v>#REF!</v>
      </c>
      <c r="K24" s="103" t="e">
        <f>SUM(#REF!)</f>
        <v>#REF!</v>
      </c>
    </row>
    <row r="25" spans="1:11" ht="30.75" customHeight="1" thickBot="1">
      <c r="A25" s="616" t="s">
        <v>602</v>
      </c>
      <c r="B25" s="617"/>
      <c r="C25" s="617"/>
      <c r="D25" s="617"/>
      <c r="E25" s="618"/>
      <c r="F25" s="134">
        <f>SUM(F24)</f>
        <v>2909</v>
      </c>
      <c r="G25" s="134">
        <f>SUM(G24:G24)</f>
        <v>2909</v>
      </c>
      <c r="H25" s="135" t="s">
        <v>108</v>
      </c>
      <c r="I25" s="134">
        <f>SUM(I24:I24)</f>
        <v>0</v>
      </c>
      <c r="J25" s="129"/>
      <c r="K25" s="103"/>
    </row>
    <row r="26" spans="1:11" ht="24.75" customHeight="1" thickBot="1">
      <c r="A26" s="122"/>
      <c r="B26" s="123" t="s">
        <v>102</v>
      </c>
      <c r="C26" s="130"/>
      <c r="D26" s="124"/>
      <c r="E26" s="125">
        <v>7532000</v>
      </c>
      <c r="F26" s="131"/>
      <c r="G26" s="131"/>
      <c r="H26" s="132"/>
      <c r="I26" s="131"/>
      <c r="J26" s="129"/>
      <c r="K26" s="103"/>
    </row>
    <row r="27" spans="1:256" s="137" customFormat="1" ht="24.75" customHeight="1" thickBot="1">
      <c r="A27" s="111">
        <v>10</v>
      </c>
      <c r="B27" s="112" t="s">
        <v>31</v>
      </c>
      <c r="C27" s="112" t="s">
        <v>34</v>
      </c>
      <c r="D27" s="595"/>
      <c r="E27" s="596"/>
      <c r="F27" s="115">
        <v>20000</v>
      </c>
      <c r="G27" s="115">
        <v>20000</v>
      </c>
      <c r="H27" s="116" t="s">
        <v>108</v>
      </c>
      <c r="I27" s="117">
        <f>F27-G27</f>
        <v>0</v>
      </c>
      <c r="J27" s="133" t="e">
        <f>SUM(#REF!)</f>
        <v>#REF!</v>
      </c>
      <c r="K27" s="103" t="e">
        <f>SUM(#REF!)</f>
        <v>#REF!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11" ht="24.75" customHeight="1" thickBot="1">
      <c r="A28" s="138"/>
      <c r="B28" s="405"/>
      <c r="C28" s="405"/>
      <c r="D28" s="406"/>
      <c r="E28" s="114"/>
      <c r="F28" s="115"/>
      <c r="G28" s="115"/>
      <c r="H28" s="116"/>
      <c r="I28" s="117"/>
      <c r="J28" s="133"/>
      <c r="K28" s="103"/>
    </row>
    <row r="29" spans="1:11" ht="24.75" customHeight="1" thickBot="1">
      <c r="A29" s="616" t="s">
        <v>36</v>
      </c>
      <c r="B29" s="617"/>
      <c r="C29" s="617"/>
      <c r="D29" s="617"/>
      <c r="E29" s="618"/>
      <c r="F29" s="134">
        <f>SUM(F27:F28)</f>
        <v>20000</v>
      </c>
      <c r="G29" s="134">
        <f>SUM(G27:G28)</f>
        <v>20000</v>
      </c>
      <c r="H29" s="134">
        <f>SUM(H27:H28)</f>
        <v>0</v>
      </c>
      <c r="I29" s="134">
        <f>SUM(I27:I28)</f>
        <v>0</v>
      </c>
      <c r="J29" s="129"/>
      <c r="K29" s="103"/>
    </row>
    <row r="30" spans="1:11" ht="24.75" customHeight="1" thickBot="1">
      <c r="A30" s="122"/>
      <c r="B30" s="136" t="s">
        <v>103</v>
      </c>
      <c r="C30" s="130"/>
      <c r="D30" s="124"/>
      <c r="E30" s="125">
        <v>7533000</v>
      </c>
      <c r="F30" s="126"/>
      <c r="G30" s="131"/>
      <c r="H30" s="132"/>
      <c r="I30" s="131"/>
      <c r="J30" s="129"/>
      <c r="K30" s="103"/>
    </row>
    <row r="31" spans="1:256" ht="24.75" customHeight="1" thickBot="1">
      <c r="A31" s="111">
        <v>9</v>
      </c>
      <c r="B31" s="112" t="s">
        <v>37</v>
      </c>
      <c r="C31" s="112" t="s">
        <v>94</v>
      </c>
      <c r="D31" s="595"/>
      <c r="E31" s="596"/>
      <c r="F31" s="115">
        <v>320000</v>
      </c>
      <c r="G31" s="115">
        <v>320000</v>
      </c>
      <c r="H31" s="116" t="s">
        <v>108</v>
      </c>
      <c r="I31" s="117">
        <f>F31-G31</f>
        <v>0</v>
      </c>
      <c r="J31" s="128"/>
      <c r="K31" s="103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</row>
    <row r="32" spans="1:12" ht="24.75" customHeight="1" thickBot="1">
      <c r="A32" s="597" t="s">
        <v>45</v>
      </c>
      <c r="B32" s="598"/>
      <c r="C32" s="598"/>
      <c r="D32" s="598"/>
      <c r="E32" s="599"/>
      <c r="F32" s="119">
        <f>SUM(F31)</f>
        <v>320000</v>
      </c>
      <c r="G32" s="119">
        <f>SUM(G31:G31)</f>
        <v>320000</v>
      </c>
      <c r="H32" s="120" t="s">
        <v>108</v>
      </c>
      <c r="I32" s="119">
        <f>SUM(I31:I31)</f>
        <v>0</v>
      </c>
      <c r="J32" s="129"/>
      <c r="K32" s="103"/>
      <c r="L32" s="96" t="s">
        <v>112</v>
      </c>
    </row>
    <row r="33" spans="1:11" ht="24.75" customHeight="1" thickBot="1">
      <c r="A33" s="122"/>
      <c r="B33" s="593" t="s">
        <v>106</v>
      </c>
      <c r="C33" s="594"/>
      <c r="D33" s="124"/>
      <c r="E33" s="130">
        <v>7561000</v>
      </c>
      <c r="F33" s="131"/>
      <c r="G33" s="131"/>
      <c r="H33" s="132"/>
      <c r="I33" s="131"/>
      <c r="J33" s="129"/>
      <c r="K33" s="103"/>
    </row>
    <row r="34" spans="1:256" s="137" customFormat="1" ht="24.75" customHeight="1" thickBot="1">
      <c r="A34" s="111">
        <v>10</v>
      </c>
      <c r="B34" s="112" t="s">
        <v>51</v>
      </c>
      <c r="C34" s="112" t="s">
        <v>65</v>
      </c>
      <c r="D34" s="595"/>
      <c r="E34" s="596"/>
      <c r="F34" s="115">
        <v>1983500</v>
      </c>
      <c r="G34" s="115">
        <v>1983500</v>
      </c>
      <c r="H34" s="116" t="s">
        <v>109</v>
      </c>
      <c r="I34" s="117">
        <f>F34-G34</f>
        <v>0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9" ht="19.5" customHeight="1" thickBot="1">
      <c r="A35" s="138">
        <v>11</v>
      </c>
      <c r="B35" s="112" t="s">
        <v>51</v>
      </c>
      <c r="C35" s="112" t="s">
        <v>52</v>
      </c>
      <c r="D35" s="595"/>
      <c r="E35" s="596"/>
      <c r="F35" s="115">
        <v>35000</v>
      </c>
      <c r="G35" s="115">
        <v>35000</v>
      </c>
      <c r="H35" s="116" t="s">
        <v>109</v>
      </c>
      <c r="I35" s="117">
        <f>F35-G35</f>
        <v>0</v>
      </c>
    </row>
    <row r="36" spans="1:9" ht="19.5" customHeight="1" thickBot="1">
      <c r="A36" s="597" t="s">
        <v>53</v>
      </c>
      <c r="B36" s="598"/>
      <c r="C36" s="598"/>
      <c r="D36" s="598"/>
      <c r="E36" s="599"/>
      <c r="F36" s="119">
        <f>SUM(F34:F35)</f>
        <v>2018500</v>
      </c>
      <c r="G36" s="119">
        <f>SUM(G34:G35)</f>
        <v>2018500</v>
      </c>
      <c r="H36" s="120" t="s">
        <v>108</v>
      </c>
      <c r="I36" s="119">
        <f>SUM(I34:I35)</f>
        <v>0</v>
      </c>
    </row>
    <row r="37" spans="1:11" ht="19.5" customHeight="1" thickBot="1">
      <c r="A37" s="600" t="s">
        <v>98</v>
      </c>
      <c r="B37" s="601"/>
      <c r="C37" s="601"/>
      <c r="D37" s="601"/>
      <c r="E37" s="602"/>
      <c r="F37" s="139">
        <f>F16+F22+F25+F29+F32+F36</f>
        <v>10261589</v>
      </c>
      <c r="G37" s="139">
        <f>G16+G22+G25+G29+G32+G36</f>
        <v>10261589</v>
      </c>
      <c r="H37" s="140" t="s">
        <v>108</v>
      </c>
      <c r="I37" s="139">
        <f>I16+I22+I29+I32+I36</f>
        <v>0</v>
      </c>
      <c r="J37" s="139" t="e">
        <f>#REF!+#REF!+J22+#REF!+#REF!+J32+#REF!+#REF!+#REF!+#REF!+J36</f>
        <v>#REF!</v>
      </c>
      <c r="K37" s="139" t="e">
        <f>#REF!+#REF!+K22+#REF!+#REF!+K32+#REF!+#REF!+#REF!+#REF!+K36</f>
        <v>#REF!</v>
      </c>
    </row>
    <row r="38" spans="1:256" ht="19.5" customHeight="1">
      <c r="A38" s="141"/>
      <c r="B38" s="141"/>
      <c r="C38" s="141"/>
      <c r="D38" s="141"/>
      <c r="E38" s="141"/>
      <c r="F38" s="142"/>
      <c r="G38" s="142"/>
      <c r="H38" s="143"/>
      <c r="I38" s="142"/>
      <c r="J38" s="142"/>
      <c r="K38" s="142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</row>
    <row r="39" spans="1:9" ht="19.5" customHeight="1">
      <c r="A39" s="8"/>
      <c r="B39" s="8"/>
      <c r="C39" s="10"/>
      <c r="D39" s="8"/>
      <c r="E39" s="8"/>
      <c r="F39" s="8"/>
      <c r="G39" s="8"/>
      <c r="H39" s="7"/>
      <c r="I39" s="8"/>
    </row>
    <row r="40" spans="1:8" ht="19.5" customHeight="1">
      <c r="A40" s="592"/>
      <c r="B40" s="592"/>
      <c r="C40" s="592"/>
      <c r="D40" s="8"/>
      <c r="E40" s="8"/>
      <c r="F40" s="592"/>
      <c r="G40" s="592"/>
      <c r="H40" s="592"/>
    </row>
    <row r="41" spans="1:8" ht="30" customHeight="1">
      <c r="A41" s="592"/>
      <c r="B41" s="592"/>
      <c r="C41" s="592"/>
      <c r="D41" s="8"/>
      <c r="E41" s="8"/>
      <c r="F41" s="592"/>
      <c r="G41" s="592"/>
      <c r="H41" s="592"/>
    </row>
    <row r="42" spans="1:8" ht="30" customHeight="1">
      <c r="A42" s="6"/>
      <c r="B42" s="6"/>
      <c r="C42" s="7"/>
      <c r="D42" s="8"/>
      <c r="E42" s="8"/>
      <c r="F42" s="8"/>
      <c r="G42" s="8"/>
      <c r="H42" s="7"/>
    </row>
    <row r="43" spans="1:9" ht="30" customHeight="1">
      <c r="A43" s="592"/>
      <c r="B43" s="592"/>
      <c r="C43" s="592"/>
      <c r="D43" s="592"/>
      <c r="E43" s="592"/>
      <c r="F43" s="592"/>
      <c r="G43" s="592"/>
      <c r="H43" s="592"/>
      <c r="I43" s="592"/>
    </row>
    <row r="44" spans="1:8" ht="30" customHeight="1">
      <c r="A44" s="8"/>
      <c r="B44" s="8"/>
      <c r="C44" s="592"/>
      <c r="D44" s="592"/>
      <c r="E44" s="592"/>
      <c r="F44" s="592"/>
      <c r="G44" s="592"/>
      <c r="H44" s="7"/>
    </row>
    <row r="45" spans="1:8" ht="21">
      <c r="A45" s="8"/>
      <c r="B45" s="8"/>
      <c r="C45" s="592"/>
      <c r="D45" s="592"/>
      <c r="E45" s="592"/>
      <c r="F45" s="592"/>
      <c r="G45" s="8"/>
      <c r="H45" s="7"/>
    </row>
  </sheetData>
  <sheetProtection/>
  <mergeCells count="42">
    <mergeCell ref="D24:E24"/>
    <mergeCell ref="A25:E25"/>
    <mergeCell ref="D27:E27"/>
    <mergeCell ref="A29:E29"/>
    <mergeCell ref="D31:E31"/>
    <mergeCell ref="A32:E32"/>
    <mergeCell ref="B17:C17"/>
    <mergeCell ref="D18:E18"/>
    <mergeCell ref="D19:E19"/>
    <mergeCell ref="D20:E20"/>
    <mergeCell ref="D21:E21"/>
    <mergeCell ref="A22:E22"/>
    <mergeCell ref="B11:C11"/>
    <mergeCell ref="D12:E12"/>
    <mergeCell ref="D13:E13"/>
    <mergeCell ref="A16:E16"/>
    <mergeCell ref="A9:A10"/>
    <mergeCell ref="B9:B10"/>
    <mergeCell ref="C9:C10"/>
    <mergeCell ref="D9:E10"/>
    <mergeCell ref="L7:P7"/>
    <mergeCell ref="F9:F10"/>
    <mergeCell ref="G9:G10"/>
    <mergeCell ref="A2:D2"/>
    <mergeCell ref="A4:K4"/>
    <mergeCell ref="A5:K5"/>
    <mergeCell ref="A6:K6"/>
    <mergeCell ref="A7:K7"/>
    <mergeCell ref="I9:I10"/>
    <mergeCell ref="L9:P9"/>
    <mergeCell ref="B33:C33"/>
    <mergeCell ref="D34:E34"/>
    <mergeCell ref="D35:E35"/>
    <mergeCell ref="A36:E36"/>
    <mergeCell ref="A37:E37"/>
    <mergeCell ref="A40:C40"/>
    <mergeCell ref="F40:H40"/>
    <mergeCell ref="A41:C41"/>
    <mergeCell ref="F41:H41"/>
    <mergeCell ref="A43:I43"/>
    <mergeCell ref="C44:G44"/>
    <mergeCell ref="C45:F45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2" sqref="A12"/>
    </sheetView>
  </sheetViews>
  <sheetFormatPr defaultColWidth="9.140625" defaultRowHeight="12.75"/>
  <cols>
    <col min="1" max="1" width="38.00390625" style="0" bestFit="1" customWidth="1"/>
    <col min="2" max="2" width="14.00390625" style="0" customWidth="1"/>
    <col min="3" max="3" width="12.421875" style="0" bestFit="1" customWidth="1"/>
    <col min="4" max="5" width="13.28125" style="0" customWidth="1"/>
  </cols>
  <sheetData>
    <row r="1" spans="1:7" ht="21.75">
      <c r="A1" s="620" t="s">
        <v>110</v>
      </c>
      <c r="B1" s="620"/>
      <c r="C1" s="620"/>
      <c r="D1" s="620"/>
      <c r="E1" s="620"/>
      <c r="F1" s="408"/>
      <c r="G1" s="408"/>
    </row>
    <row r="2" spans="1:7" ht="21.75">
      <c r="A2" s="620" t="s">
        <v>147</v>
      </c>
      <c r="B2" s="620"/>
      <c r="C2" s="620"/>
      <c r="D2" s="620"/>
      <c r="E2" s="620"/>
      <c r="F2" s="409"/>
      <c r="G2" s="409"/>
    </row>
    <row r="3" spans="1:7" ht="21.75">
      <c r="A3" s="620" t="s">
        <v>381</v>
      </c>
      <c r="B3" s="620"/>
      <c r="C3" s="620"/>
      <c r="D3" s="620"/>
      <c r="E3" s="620"/>
      <c r="F3" s="409"/>
      <c r="G3" s="409"/>
    </row>
    <row r="4" spans="1:7" ht="21.75">
      <c r="A4" s="410" t="s">
        <v>119</v>
      </c>
      <c r="B4" s="410" t="s">
        <v>97</v>
      </c>
      <c r="C4" s="411" t="s">
        <v>120</v>
      </c>
      <c r="D4" s="411" t="s">
        <v>121</v>
      </c>
      <c r="E4" s="412" t="s">
        <v>122</v>
      </c>
      <c r="F4" s="407"/>
      <c r="G4" s="407" t="s">
        <v>330</v>
      </c>
    </row>
    <row r="5" spans="1:7" ht="21.75">
      <c r="A5" s="413" t="s">
        <v>148</v>
      </c>
      <c r="B5" s="414"/>
      <c r="C5" s="415"/>
      <c r="D5" s="415"/>
      <c r="E5" s="416"/>
      <c r="F5" s="407"/>
      <c r="G5" s="407"/>
    </row>
    <row r="6" spans="1:7" ht="21.75">
      <c r="A6" s="417" t="s">
        <v>131</v>
      </c>
      <c r="B6" s="418">
        <v>441002</v>
      </c>
      <c r="C6" s="419">
        <v>0</v>
      </c>
      <c r="D6" s="420">
        <v>7293677</v>
      </c>
      <c r="E6" s="421">
        <v>7293677</v>
      </c>
      <c r="F6" s="408"/>
      <c r="G6" s="408"/>
    </row>
    <row r="7" spans="1:7" ht="22.5" thickBot="1">
      <c r="A7" s="407" t="s">
        <v>149</v>
      </c>
      <c r="B7" s="422"/>
      <c r="C7" s="423">
        <v>0</v>
      </c>
      <c r="D7" s="423">
        <v>7293677</v>
      </c>
      <c r="E7" s="424">
        <v>7293677</v>
      </c>
      <c r="F7" s="408"/>
      <c r="G7" s="425"/>
    </row>
    <row r="8" spans="1:7" ht="22.5" thickTop="1">
      <c r="A8" s="408"/>
      <c r="B8" s="408"/>
      <c r="C8" s="408"/>
      <c r="D8" s="408"/>
      <c r="E8" s="426"/>
      <c r="F8" s="408"/>
      <c r="G8" s="408"/>
    </row>
    <row r="9" spans="1:7" ht="21.75">
      <c r="A9" s="410" t="s">
        <v>119</v>
      </c>
      <c r="B9" s="410" t="s">
        <v>97</v>
      </c>
      <c r="C9" s="411" t="s">
        <v>120</v>
      </c>
      <c r="D9" s="411" t="s">
        <v>133</v>
      </c>
      <c r="E9" s="412" t="s">
        <v>122</v>
      </c>
      <c r="F9" s="407"/>
      <c r="G9" s="407"/>
    </row>
    <row r="10" spans="1:7" ht="21.75">
      <c r="A10" s="413" t="s">
        <v>150</v>
      </c>
      <c r="B10" s="414"/>
      <c r="C10" s="415"/>
      <c r="D10" s="415"/>
      <c r="E10" s="416"/>
      <c r="F10" s="407"/>
      <c r="G10" s="407"/>
    </row>
    <row r="11" spans="1:7" ht="21.75">
      <c r="A11" s="417" t="s">
        <v>135</v>
      </c>
      <c r="B11" s="427">
        <v>7511000</v>
      </c>
      <c r="C11" s="420">
        <f>'[3]อุดหนุนเฉพาะกิจ'!F16</f>
        <v>6169604</v>
      </c>
      <c r="D11" s="420">
        <f>'[3]อุดหนุนเฉพาะกิจ'!G16</f>
        <v>6169604</v>
      </c>
      <c r="E11" s="428">
        <f>C11-D11</f>
        <v>0</v>
      </c>
      <c r="F11" s="408"/>
      <c r="G11" s="408"/>
    </row>
    <row r="12" spans="1:7" ht="21.75">
      <c r="A12" s="417" t="s">
        <v>100</v>
      </c>
      <c r="B12" s="427">
        <v>7522000</v>
      </c>
      <c r="C12" s="420">
        <f>'[3]อุดหนุนเฉพาะกิจ'!F22</f>
        <v>809585</v>
      </c>
      <c r="D12" s="420">
        <f>'[3]อุดหนุนเฉพาะกิจ'!G22</f>
        <v>809585</v>
      </c>
      <c r="E12" s="428">
        <f>C12-D12</f>
        <v>0</v>
      </c>
      <c r="F12" s="408"/>
      <c r="G12" s="408"/>
    </row>
    <row r="13" spans="1:7" ht="21.75">
      <c r="A13" s="417" t="s">
        <v>102</v>
      </c>
      <c r="B13" s="427">
        <v>7532000</v>
      </c>
      <c r="C13" s="420">
        <f>'[3]อุดหนุนเฉพาะกิจ'!F25</f>
        <v>35000</v>
      </c>
      <c r="D13" s="420">
        <f>'[3]อุดหนุนเฉพาะกิจ'!G25</f>
        <v>35000</v>
      </c>
      <c r="E13" s="428">
        <f>C13-D13</f>
        <v>0</v>
      </c>
      <c r="F13" s="408"/>
      <c r="G13" s="408"/>
    </row>
    <row r="14" spans="1:7" ht="21.75">
      <c r="A14" s="417" t="s">
        <v>103</v>
      </c>
      <c r="B14" s="427">
        <v>7533000</v>
      </c>
      <c r="C14" s="420">
        <f>'[3]อุดหนุนเฉพาะกิจ'!F28</f>
        <v>99488</v>
      </c>
      <c r="D14" s="420">
        <f>'[3]อุดหนุนเฉพาะกิจ'!G28</f>
        <v>99488</v>
      </c>
      <c r="E14" s="428">
        <f>C14-D14</f>
        <v>0</v>
      </c>
      <c r="F14" s="408"/>
      <c r="G14" s="408"/>
    </row>
    <row r="15" spans="1:7" ht="21.75">
      <c r="A15" s="417" t="s">
        <v>106</v>
      </c>
      <c r="B15" s="427">
        <v>7561000</v>
      </c>
      <c r="C15" s="420">
        <f>'[3]อุดหนุนเฉพาะกิจ'!F32</f>
        <v>180000</v>
      </c>
      <c r="D15" s="420">
        <f>'[3]อุดหนุนเฉพาะกิจ'!G32</f>
        <v>180000</v>
      </c>
      <c r="E15" s="428">
        <f>C15-D15</f>
        <v>0</v>
      </c>
      <c r="F15" s="408"/>
      <c r="G15" s="408"/>
    </row>
    <row r="16" spans="1:5" ht="21.75">
      <c r="A16" s="407" t="s">
        <v>151</v>
      </c>
      <c r="B16" s="418"/>
      <c r="C16" s="429">
        <f>SUM(C11:C15)</f>
        <v>7293677</v>
      </c>
      <c r="D16" s="429">
        <v>7293677</v>
      </c>
      <c r="E16" s="430"/>
    </row>
    <row r="17" spans="1:5" ht="22.5" thickBot="1">
      <c r="A17" s="407" t="s">
        <v>143</v>
      </c>
      <c r="B17" s="407"/>
      <c r="C17" s="408"/>
      <c r="D17" s="431">
        <v>0</v>
      </c>
      <c r="E17" s="432"/>
    </row>
    <row r="18" spans="1:5" ht="22.5" thickTop="1">
      <c r="A18" s="433"/>
      <c r="B18" s="434"/>
      <c r="C18" s="434"/>
      <c r="D18" s="435"/>
      <c r="E18" s="435"/>
    </row>
    <row r="19" spans="1:5" ht="21.75">
      <c r="A19" s="433"/>
      <c r="B19" s="434"/>
      <c r="C19" s="434"/>
      <c r="D19" s="435"/>
      <c r="E19" s="435"/>
    </row>
    <row r="20" spans="1:5" ht="21.75">
      <c r="A20" s="433"/>
      <c r="B20" s="434"/>
      <c r="C20" s="434"/>
      <c r="D20" s="435"/>
      <c r="E20" s="435"/>
    </row>
    <row r="21" spans="1:5" ht="21.75">
      <c r="A21" s="433"/>
      <c r="B21" s="434"/>
      <c r="C21" s="434"/>
      <c r="D21" s="435"/>
      <c r="E21" s="435"/>
    </row>
    <row r="22" spans="1:5" ht="21.75">
      <c r="A22" s="433" t="s">
        <v>144</v>
      </c>
      <c r="B22" s="619" t="s">
        <v>152</v>
      </c>
      <c r="C22" s="619"/>
      <c r="D22" s="619" t="s">
        <v>154</v>
      </c>
      <c r="E22" s="619"/>
    </row>
    <row r="23" spans="1:5" ht="21.75">
      <c r="A23" s="433" t="s">
        <v>114</v>
      </c>
      <c r="B23" s="619" t="s">
        <v>115</v>
      </c>
      <c r="C23" s="619"/>
      <c r="D23" s="619" t="s">
        <v>116</v>
      </c>
      <c r="E23" s="619"/>
    </row>
    <row r="24" spans="1:5" ht="21.75">
      <c r="A24" s="433" t="s">
        <v>117</v>
      </c>
      <c r="B24" s="619" t="s">
        <v>145</v>
      </c>
      <c r="C24" s="619"/>
      <c r="D24" s="619" t="s">
        <v>146</v>
      </c>
      <c r="E24" s="619"/>
    </row>
    <row r="25" spans="1:5" ht="21.75">
      <c r="A25" s="408"/>
      <c r="B25" s="619"/>
      <c r="C25" s="619"/>
      <c r="D25" s="619"/>
      <c r="E25" s="619"/>
    </row>
  </sheetData>
  <sheetProtection/>
  <mergeCells count="11">
    <mergeCell ref="A1:E1"/>
    <mergeCell ref="A2:E2"/>
    <mergeCell ref="A3:E3"/>
    <mergeCell ref="B22:C22"/>
    <mergeCell ref="D22:E22"/>
    <mergeCell ref="B23:C23"/>
    <mergeCell ref="D23:E23"/>
    <mergeCell ref="B24:C24"/>
    <mergeCell ref="D24:E24"/>
    <mergeCell ref="B25:C25"/>
    <mergeCell ref="D25:E25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3" max="3" width="11.28125" style="0" customWidth="1"/>
    <col min="9" max="9" width="13.8515625" style="0" bestFit="1" customWidth="1"/>
  </cols>
  <sheetData>
    <row r="1" spans="1:13" ht="23.25">
      <c r="A1" s="623" t="s">
        <v>1</v>
      </c>
      <c r="B1" s="623"/>
      <c r="C1" s="623"/>
      <c r="D1" s="623"/>
      <c r="E1" s="623"/>
      <c r="F1" s="623"/>
      <c r="G1" s="623"/>
      <c r="H1" s="623"/>
      <c r="I1" s="623"/>
      <c r="J1" s="11"/>
      <c r="K1" s="11"/>
      <c r="L1" s="11"/>
      <c r="M1" s="11"/>
    </row>
    <row r="2" spans="1:13" ht="23.25">
      <c r="A2" s="623" t="s">
        <v>155</v>
      </c>
      <c r="B2" s="623"/>
      <c r="C2" s="623"/>
      <c r="D2" s="623"/>
      <c r="E2" s="623"/>
      <c r="F2" s="623"/>
      <c r="G2" s="623"/>
      <c r="H2" s="623"/>
      <c r="I2" s="623"/>
      <c r="J2" s="11"/>
      <c r="K2" s="11"/>
      <c r="L2" s="11"/>
      <c r="M2" s="11"/>
    </row>
    <row r="3" spans="1:13" ht="23.25">
      <c r="A3" s="623" t="s">
        <v>394</v>
      </c>
      <c r="B3" s="623"/>
      <c r="C3" s="623"/>
      <c r="D3" s="623"/>
      <c r="E3" s="623"/>
      <c r="F3" s="623"/>
      <c r="G3" s="623"/>
      <c r="H3" s="623"/>
      <c r="I3" s="623"/>
      <c r="J3" s="11"/>
      <c r="K3" s="11"/>
      <c r="L3" s="11"/>
      <c r="M3" s="11"/>
    </row>
    <row r="4" spans="1:13" ht="23.25">
      <c r="A4" s="18"/>
      <c r="B4" s="18"/>
      <c r="C4" s="18"/>
      <c r="D4" s="18"/>
      <c r="E4" s="18"/>
      <c r="F4" s="18"/>
      <c r="G4" s="18"/>
      <c r="H4" s="18"/>
      <c r="I4" s="18"/>
      <c r="J4" s="11"/>
      <c r="K4" s="11"/>
      <c r="L4" s="11"/>
      <c r="M4" s="11"/>
    </row>
    <row r="5" spans="1:13" ht="23.25">
      <c r="A5" s="622" t="s">
        <v>156</v>
      </c>
      <c r="B5" s="622"/>
      <c r="C5" s="622"/>
      <c r="D5" s="622"/>
      <c r="E5" s="622"/>
      <c r="F5" s="622"/>
      <c r="G5" s="622"/>
      <c r="H5" s="622"/>
      <c r="I5" s="622"/>
      <c r="J5" s="11"/>
      <c r="K5" s="13"/>
      <c r="L5" s="13"/>
      <c r="M5" s="13"/>
    </row>
    <row r="6" spans="1:13" ht="24" thickBot="1">
      <c r="A6" s="14" t="s">
        <v>157</v>
      </c>
      <c r="B6" s="14"/>
      <c r="C6" s="14"/>
      <c r="D6" s="14"/>
      <c r="E6" s="14"/>
      <c r="F6" s="14"/>
      <c r="G6" s="14"/>
      <c r="H6" s="14"/>
      <c r="I6" s="19">
        <v>21780534</v>
      </c>
      <c r="J6" s="11"/>
      <c r="K6" s="15"/>
      <c r="L6" s="16"/>
      <c r="M6" s="16"/>
    </row>
    <row r="7" spans="1:13" ht="24" thickTop="1">
      <c r="A7" s="14" t="s">
        <v>395</v>
      </c>
      <c r="B7" s="14"/>
      <c r="C7" s="14"/>
      <c r="D7" s="14"/>
      <c r="E7" s="14"/>
      <c r="F7" s="14"/>
      <c r="G7" s="14"/>
      <c r="H7" s="14"/>
      <c r="I7" s="12">
        <v>25854190.18</v>
      </c>
      <c r="J7" s="11"/>
      <c r="K7" s="15"/>
      <c r="L7" s="16"/>
      <c r="M7" s="16"/>
    </row>
    <row r="8" spans="1:13" ht="23.25">
      <c r="A8" s="14"/>
      <c r="B8" s="14" t="s">
        <v>158</v>
      </c>
      <c r="C8" s="14" t="s">
        <v>159</v>
      </c>
      <c r="D8" s="14"/>
      <c r="E8" s="626">
        <v>8682.2</v>
      </c>
      <c r="F8" s="626"/>
      <c r="G8" s="14"/>
      <c r="H8" s="14"/>
      <c r="I8" s="21"/>
      <c r="J8" s="11"/>
      <c r="K8" s="15"/>
      <c r="L8" s="16"/>
      <c r="M8" s="16"/>
    </row>
    <row r="9" spans="1:13" ht="23.25">
      <c r="A9" s="14"/>
      <c r="B9" s="14"/>
      <c r="C9" s="14" t="s">
        <v>160</v>
      </c>
      <c r="D9" s="14"/>
      <c r="E9" s="627">
        <v>291865.88</v>
      </c>
      <c r="F9" s="627"/>
      <c r="G9" s="14"/>
      <c r="H9" s="14"/>
      <c r="I9" s="268">
        <v>300548.08</v>
      </c>
      <c r="J9" s="11"/>
      <c r="K9" s="15"/>
      <c r="L9" s="16"/>
      <c r="M9" s="16"/>
    </row>
    <row r="10" spans="1:13" ht="24" thickBot="1">
      <c r="A10" s="14"/>
      <c r="B10" s="14"/>
      <c r="C10" s="621"/>
      <c r="D10" s="621"/>
      <c r="E10" s="621"/>
      <c r="F10" s="14"/>
      <c r="G10" s="14"/>
      <c r="H10" s="14"/>
      <c r="I10" s="267">
        <v>26154738.26</v>
      </c>
      <c r="J10" s="11"/>
      <c r="K10" s="15"/>
      <c r="L10" s="16"/>
      <c r="M10" s="16"/>
    </row>
    <row r="11" spans="1:13" ht="24" thickTop="1">
      <c r="A11" s="14"/>
      <c r="B11" s="14"/>
      <c r="C11" s="14"/>
      <c r="D11" s="14"/>
      <c r="E11" s="14"/>
      <c r="F11" s="14"/>
      <c r="G11" s="14"/>
      <c r="H11" s="14"/>
      <c r="I11" s="12"/>
      <c r="J11" s="11"/>
      <c r="K11" s="15"/>
      <c r="L11" s="16"/>
      <c r="M11" s="16"/>
    </row>
    <row r="12" spans="1:13" ht="23.25">
      <c r="A12" s="622" t="s">
        <v>161</v>
      </c>
      <c r="B12" s="622"/>
      <c r="C12" s="622"/>
      <c r="D12" s="622"/>
      <c r="E12" s="622"/>
      <c r="F12" s="622"/>
      <c r="G12" s="622"/>
      <c r="H12" s="622"/>
      <c r="I12" s="622"/>
      <c r="J12" s="11"/>
      <c r="K12" s="15"/>
      <c r="L12" s="16"/>
      <c r="M12" s="16"/>
    </row>
    <row r="13" spans="1:13" ht="24" thickBot="1">
      <c r="A13" s="14" t="s">
        <v>162</v>
      </c>
      <c r="B13" s="14"/>
      <c r="C13" s="14"/>
      <c r="D13" s="14"/>
      <c r="E13" s="14"/>
      <c r="F13" s="14"/>
      <c r="G13" s="14"/>
      <c r="H13" s="14"/>
      <c r="I13" s="19">
        <v>21776934</v>
      </c>
      <c r="J13" s="11"/>
      <c r="K13" s="15"/>
      <c r="L13" s="16"/>
      <c r="M13" s="16"/>
    </row>
    <row r="14" spans="1:13" ht="24" thickTop="1">
      <c r="A14" s="14" t="s">
        <v>373</v>
      </c>
      <c r="B14" s="14"/>
      <c r="C14" s="14"/>
      <c r="D14" s="14"/>
      <c r="E14" s="14"/>
      <c r="F14" s="14"/>
      <c r="G14" s="14"/>
      <c r="H14" s="14"/>
      <c r="I14" s="12">
        <v>1325368.25</v>
      </c>
      <c r="J14" s="11"/>
      <c r="K14" s="15"/>
      <c r="L14" s="16"/>
      <c r="M14" s="16"/>
    </row>
    <row r="15" spans="1:13" ht="23.25">
      <c r="A15" s="14" t="s">
        <v>397</v>
      </c>
      <c r="B15" s="14"/>
      <c r="C15" s="14"/>
      <c r="D15" s="14"/>
      <c r="E15" s="14"/>
      <c r="F15" s="14"/>
      <c r="G15" s="14"/>
      <c r="H15" s="14"/>
      <c r="I15" s="12">
        <v>1173914</v>
      </c>
      <c r="J15" s="11"/>
      <c r="K15" s="15"/>
      <c r="L15" s="16"/>
      <c r="M15" s="16"/>
    </row>
    <row r="16" spans="1:13" ht="23.25">
      <c r="A16" s="14" t="s">
        <v>396</v>
      </c>
      <c r="B16" s="14"/>
      <c r="C16" s="14"/>
      <c r="D16" s="14"/>
      <c r="E16" s="14"/>
      <c r="F16" s="14"/>
      <c r="G16" s="14"/>
      <c r="H16" s="14"/>
      <c r="I16" s="12">
        <v>3021497.14</v>
      </c>
      <c r="J16" s="11"/>
      <c r="K16" s="15"/>
      <c r="L16" s="16"/>
      <c r="M16" s="16"/>
    </row>
    <row r="17" spans="1:13" ht="23.25">
      <c r="A17" s="14" t="s">
        <v>374</v>
      </c>
      <c r="B17" s="14"/>
      <c r="C17" s="14"/>
      <c r="D17" s="14"/>
      <c r="E17" s="14"/>
      <c r="F17" s="14"/>
      <c r="G17" s="14"/>
      <c r="H17" s="14"/>
      <c r="I17" s="12">
        <v>9019942.03</v>
      </c>
      <c r="J17" s="11"/>
      <c r="K17" s="15"/>
      <c r="L17" s="16"/>
      <c r="M17" s="16"/>
    </row>
    <row r="18" spans="1:13" ht="23.25">
      <c r="A18" s="14" t="s">
        <v>375</v>
      </c>
      <c r="B18" s="14"/>
      <c r="C18" s="14"/>
      <c r="D18" s="14"/>
      <c r="E18" s="14"/>
      <c r="F18" s="14"/>
      <c r="G18" s="14"/>
      <c r="H18" s="14"/>
      <c r="I18" s="12">
        <v>11614016.84</v>
      </c>
      <c r="J18" s="11"/>
      <c r="K18" s="15"/>
      <c r="L18" s="16"/>
      <c r="M18" s="16"/>
    </row>
    <row r="19" spans="1:13" ht="24" thickBot="1">
      <c r="A19" s="14"/>
      <c r="B19" s="14"/>
      <c r="C19" s="621"/>
      <c r="D19" s="621"/>
      <c r="E19" s="621"/>
      <c r="F19" s="14"/>
      <c r="G19" s="14"/>
      <c r="H19" s="14"/>
      <c r="I19" s="267">
        <f>SUM(I14:I18)</f>
        <v>26154738.259999998</v>
      </c>
      <c r="J19" s="231"/>
      <c r="K19" s="15"/>
      <c r="L19" s="16"/>
      <c r="M19" s="16"/>
    </row>
    <row r="20" spans="1:13" ht="24" thickTop="1">
      <c r="A20" s="14"/>
      <c r="B20" s="14"/>
      <c r="C20" s="227"/>
      <c r="D20" s="227"/>
      <c r="E20" s="227"/>
      <c r="F20" s="14"/>
      <c r="G20" s="14"/>
      <c r="H20" s="14"/>
      <c r="I20" s="232"/>
      <c r="J20" s="231"/>
      <c r="K20" s="15"/>
      <c r="L20" s="16"/>
      <c r="M20" s="16"/>
    </row>
    <row r="21" spans="1:13" ht="23.25">
      <c r="A21" s="14"/>
      <c r="B21" s="14"/>
      <c r="C21" s="227"/>
      <c r="D21" s="227"/>
      <c r="E21" s="227"/>
      <c r="F21" s="14"/>
      <c r="G21" s="14"/>
      <c r="H21" s="14"/>
      <c r="I21" s="232"/>
      <c r="J21" s="231"/>
      <c r="K21" s="15"/>
      <c r="L21" s="16"/>
      <c r="M21" s="16"/>
    </row>
    <row r="22" spans="1:13" ht="23.25">
      <c r="A22" s="14"/>
      <c r="B22" s="14"/>
      <c r="C22" s="227"/>
      <c r="D22" s="227"/>
      <c r="E22" s="227"/>
      <c r="F22" s="14"/>
      <c r="G22" s="14"/>
      <c r="H22" s="14"/>
      <c r="I22" s="232"/>
      <c r="J22" s="231"/>
      <c r="K22" s="15"/>
      <c r="L22" s="16"/>
      <c r="M22" s="16"/>
    </row>
    <row r="23" spans="1:13" ht="23.25">
      <c r="A23" s="14"/>
      <c r="B23" s="14"/>
      <c r="C23" s="18"/>
      <c r="D23" s="18"/>
      <c r="E23" s="18"/>
      <c r="F23" s="14"/>
      <c r="G23" s="14"/>
      <c r="H23" s="14"/>
      <c r="I23" s="20"/>
      <c r="J23" s="11"/>
      <c r="K23" s="15"/>
      <c r="L23" s="16"/>
      <c r="M23" s="16"/>
    </row>
    <row r="24" spans="1:13" ht="23.25">
      <c r="A24" s="625" t="s">
        <v>378</v>
      </c>
      <c r="B24" s="625"/>
      <c r="C24" s="625"/>
      <c r="D24" s="13" t="s">
        <v>379</v>
      </c>
      <c r="E24" s="13"/>
      <c r="F24" s="13"/>
      <c r="G24" s="13"/>
      <c r="H24" s="13" t="s">
        <v>380</v>
      </c>
      <c r="I24" s="13"/>
      <c r="J24" s="11"/>
      <c r="K24" s="15"/>
      <c r="L24" s="16"/>
      <c r="M24" s="16"/>
    </row>
    <row r="25" spans="1:13" ht="23.25">
      <c r="A25" s="625" t="s">
        <v>114</v>
      </c>
      <c r="B25" s="625"/>
      <c r="C25" s="625"/>
      <c r="D25" s="624" t="s">
        <v>115</v>
      </c>
      <c r="E25" s="624"/>
      <c r="F25" s="624"/>
      <c r="G25" s="14"/>
      <c r="H25" s="624" t="s">
        <v>376</v>
      </c>
      <c r="I25" s="624"/>
      <c r="J25" s="11"/>
      <c r="K25" s="15"/>
      <c r="L25" s="16"/>
      <c r="M25" s="16"/>
    </row>
    <row r="26" spans="1:13" ht="23.25">
      <c r="A26" s="624" t="s">
        <v>117</v>
      </c>
      <c r="B26" s="624"/>
      <c r="C26" s="624"/>
      <c r="D26" s="624" t="s">
        <v>195</v>
      </c>
      <c r="E26" s="624"/>
      <c r="F26" s="624"/>
      <c r="G26" s="14"/>
      <c r="H26" s="624" t="s">
        <v>377</v>
      </c>
      <c r="I26" s="624"/>
      <c r="J26" s="11"/>
      <c r="K26" s="15"/>
      <c r="L26" s="16"/>
      <c r="M26" s="16"/>
    </row>
    <row r="27" spans="1:13" ht="23.25">
      <c r="A27" s="14"/>
      <c r="B27" s="14"/>
      <c r="C27" s="621"/>
      <c r="D27" s="621"/>
      <c r="E27" s="621"/>
      <c r="F27" s="14"/>
      <c r="G27" s="14"/>
      <c r="H27" s="14"/>
      <c r="I27" s="20"/>
      <c r="J27" s="11"/>
      <c r="K27" s="15"/>
      <c r="L27" s="16"/>
      <c r="M27" s="16"/>
    </row>
    <row r="28" spans="1:13" ht="23.25">
      <c r="A28" s="14"/>
      <c r="B28" s="14"/>
      <c r="C28" s="14"/>
      <c r="D28" s="14"/>
      <c r="E28" s="14"/>
      <c r="F28" s="14"/>
      <c r="G28" s="14"/>
      <c r="H28" s="14"/>
      <c r="I28" s="12"/>
      <c r="J28" s="11"/>
      <c r="K28" s="15"/>
      <c r="L28" s="16"/>
      <c r="M28" s="16"/>
    </row>
    <row r="29" spans="1:13" ht="23.25">
      <c r="A29" s="14"/>
      <c r="B29" s="14"/>
      <c r="C29" s="14"/>
      <c r="D29" s="14"/>
      <c r="E29" s="14"/>
      <c r="F29" s="14"/>
      <c r="G29" s="14"/>
      <c r="H29" s="14"/>
      <c r="I29" s="12"/>
      <c r="J29" s="11"/>
      <c r="K29" s="15"/>
      <c r="L29" s="16"/>
      <c r="M29" s="16"/>
    </row>
    <row r="30" spans="1:13" ht="23.25">
      <c r="A30" s="14"/>
      <c r="B30" s="14"/>
      <c r="C30" s="14"/>
      <c r="D30" s="14"/>
      <c r="E30" s="14"/>
      <c r="F30" s="14"/>
      <c r="G30" s="14"/>
      <c r="H30" s="14"/>
      <c r="I30" s="12"/>
      <c r="J30" s="11"/>
      <c r="K30" s="15"/>
      <c r="L30" s="16"/>
      <c r="M30" s="16"/>
    </row>
    <row r="31" spans="1:13" ht="23.25">
      <c r="A31" s="14"/>
      <c r="B31" s="14"/>
      <c r="C31" s="14"/>
      <c r="D31" s="14"/>
      <c r="E31" s="14"/>
      <c r="F31" s="14"/>
      <c r="G31" s="14"/>
      <c r="H31" s="14"/>
      <c r="I31" s="12"/>
      <c r="J31" s="11"/>
      <c r="K31" s="15"/>
      <c r="L31" s="16"/>
      <c r="M31" s="16"/>
    </row>
    <row r="32" spans="1:13" ht="23.25">
      <c r="A32" s="14"/>
      <c r="B32" s="14"/>
      <c r="C32" s="14"/>
      <c r="D32" s="14"/>
      <c r="E32" s="14"/>
      <c r="F32" s="14"/>
      <c r="G32" s="14"/>
      <c r="H32" s="14"/>
      <c r="I32" s="12"/>
      <c r="J32" s="11"/>
      <c r="K32" s="15"/>
      <c r="L32" s="16"/>
      <c r="M32" s="16"/>
    </row>
    <row r="33" spans="1:13" ht="23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23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5"/>
      <c r="L34" s="16"/>
      <c r="M34" s="16"/>
    </row>
    <row r="35" spans="11:13" ht="23.25">
      <c r="K35" s="15"/>
      <c r="L35" s="16"/>
      <c r="M35" s="16"/>
    </row>
    <row r="36" spans="11:13" ht="23.25">
      <c r="K36" s="15"/>
      <c r="L36" s="16"/>
      <c r="M36" s="16"/>
    </row>
    <row r="37" spans="11:13" ht="23.25">
      <c r="K37" s="15"/>
      <c r="L37" s="16"/>
      <c r="M37" s="16"/>
    </row>
    <row r="38" spans="11:13" ht="23.25">
      <c r="K38" s="13"/>
      <c r="L38" s="16"/>
      <c r="M38" s="16"/>
    </row>
    <row r="39" spans="11:13" ht="23.25">
      <c r="K39" s="13"/>
      <c r="L39" s="16"/>
      <c r="M39" s="16"/>
    </row>
    <row r="40" spans="11:13" ht="23.25">
      <c r="K40" s="13"/>
      <c r="L40" s="16"/>
      <c r="M40" s="16"/>
    </row>
    <row r="41" spans="11:13" ht="23.25">
      <c r="K41" s="13"/>
      <c r="L41" s="16"/>
      <c r="M41" s="16"/>
    </row>
    <row r="42" spans="11:13" ht="23.25">
      <c r="K42" s="13"/>
      <c r="L42" s="16"/>
      <c r="M42" s="16"/>
    </row>
    <row r="43" spans="11:13" ht="23.25">
      <c r="K43" s="13"/>
      <c r="L43" s="16"/>
      <c r="M43" s="16"/>
    </row>
    <row r="44" spans="11:13" ht="23.25">
      <c r="K44" s="13"/>
      <c r="L44" s="16"/>
      <c r="M44" s="16"/>
    </row>
    <row r="45" spans="11:13" ht="23.25">
      <c r="K45" s="13"/>
      <c r="L45" s="16"/>
      <c r="M45" s="16"/>
    </row>
    <row r="46" spans="11:13" ht="23.25">
      <c r="K46" s="13"/>
      <c r="L46" s="16"/>
      <c r="M46" s="16"/>
    </row>
    <row r="47" spans="11:13" ht="23.25">
      <c r="K47" s="13"/>
      <c r="L47" s="16"/>
      <c r="M47" s="16"/>
    </row>
    <row r="48" spans="11:13" ht="23.25">
      <c r="K48" s="13"/>
      <c r="L48" s="16"/>
      <c r="M48" s="16"/>
    </row>
    <row r="49" spans="11:13" ht="23.25">
      <c r="K49" s="13"/>
      <c r="L49" s="16"/>
      <c r="M49" s="16"/>
    </row>
    <row r="50" spans="11:13" ht="23.25">
      <c r="K50" s="13"/>
      <c r="L50" s="16"/>
      <c r="M50" s="16"/>
    </row>
    <row r="51" spans="11:13" ht="23.25">
      <c r="K51" s="13"/>
      <c r="L51" s="16"/>
      <c r="M51" s="16"/>
    </row>
    <row r="52" spans="11:13" ht="23.25">
      <c r="K52" s="13"/>
      <c r="L52" s="13"/>
      <c r="M52" s="13"/>
    </row>
    <row r="53" spans="11:13" ht="23.25">
      <c r="K53" s="13"/>
      <c r="L53" s="13"/>
      <c r="M53" s="17"/>
    </row>
    <row r="54" spans="11:13" ht="23.25">
      <c r="K54" s="13"/>
      <c r="L54" s="13"/>
      <c r="M54" s="16"/>
    </row>
    <row r="55" spans="11:13" ht="23.25">
      <c r="K55" s="13"/>
      <c r="L55" s="13"/>
      <c r="M55" s="17"/>
    </row>
    <row r="56" spans="11:13" ht="23.25">
      <c r="K56" s="13"/>
      <c r="L56" s="13"/>
      <c r="M56" s="13"/>
    </row>
    <row r="57" spans="11:13" ht="23.25">
      <c r="K57" s="13"/>
      <c r="L57" s="13"/>
      <c r="M57" s="13"/>
    </row>
    <row r="58" spans="11:13" ht="23.25">
      <c r="K58" s="13"/>
      <c r="L58" s="13"/>
      <c r="M58" s="13"/>
    </row>
    <row r="59" spans="11:13" ht="23.25">
      <c r="K59" s="13"/>
      <c r="L59" s="13"/>
      <c r="M59" s="13"/>
    </row>
    <row r="60" spans="11:13" ht="23.25">
      <c r="K60" s="13"/>
      <c r="L60" s="13"/>
      <c r="M60" s="13"/>
    </row>
    <row r="61" spans="11:13" ht="23.25">
      <c r="K61" s="13"/>
      <c r="L61" s="13"/>
      <c r="M61" s="13"/>
    </row>
    <row r="62" spans="11:13" ht="23.25">
      <c r="K62" s="13"/>
      <c r="L62" s="13"/>
      <c r="M62" s="13"/>
    </row>
    <row r="63" spans="11:13" ht="23.25">
      <c r="K63" s="13"/>
      <c r="L63" s="13"/>
      <c r="M63" s="13"/>
    </row>
    <row r="64" spans="11:13" ht="23.25">
      <c r="K64" s="13"/>
      <c r="L64" s="13"/>
      <c r="M64" s="13"/>
    </row>
    <row r="65" spans="11:13" ht="23.25">
      <c r="K65" s="13"/>
      <c r="L65" s="13"/>
      <c r="M65" s="13"/>
    </row>
    <row r="66" spans="11:13" ht="23.25">
      <c r="K66" s="13"/>
      <c r="L66" s="13"/>
      <c r="M66" s="13"/>
    </row>
    <row r="67" spans="11:13" ht="23.25">
      <c r="K67" s="13"/>
      <c r="L67" s="13"/>
      <c r="M67" s="13"/>
    </row>
    <row r="68" spans="11:13" ht="23.25">
      <c r="K68" s="13"/>
      <c r="L68" s="13"/>
      <c r="M68" s="13"/>
    </row>
    <row r="69" spans="11:13" ht="23.25">
      <c r="K69" s="13"/>
      <c r="L69" s="13"/>
      <c r="M69" s="13"/>
    </row>
    <row r="70" spans="11:13" ht="23.25">
      <c r="K70" s="13"/>
      <c r="L70" s="13"/>
      <c r="M70" s="13"/>
    </row>
    <row r="71" spans="11:13" ht="23.25">
      <c r="K71" s="13"/>
      <c r="L71" s="13"/>
      <c r="M71" s="13"/>
    </row>
    <row r="72" spans="11:13" ht="23.25">
      <c r="K72" s="13"/>
      <c r="L72" s="13"/>
      <c r="M72" s="13"/>
    </row>
    <row r="73" spans="11:13" ht="23.25">
      <c r="K73" s="13"/>
      <c r="L73" s="13"/>
      <c r="M73" s="13"/>
    </row>
    <row r="74" spans="11:13" ht="23.25">
      <c r="K74" s="13"/>
      <c r="L74" s="13"/>
      <c r="M74" s="13"/>
    </row>
    <row r="75" spans="11:13" ht="23.25">
      <c r="K75" s="13"/>
      <c r="L75" s="13"/>
      <c r="M75" s="13"/>
    </row>
    <row r="76" spans="11:13" ht="23.25">
      <c r="K76" s="13"/>
      <c r="L76" s="13"/>
      <c r="M76" s="13"/>
    </row>
    <row r="77" spans="11:13" ht="23.25">
      <c r="K77" s="13"/>
      <c r="L77" s="13"/>
      <c r="M77" s="13"/>
    </row>
    <row r="78" spans="11:13" ht="23.25">
      <c r="K78" s="13"/>
      <c r="L78" s="13"/>
      <c r="M78" s="13"/>
    </row>
    <row r="79" spans="11:13" ht="23.25">
      <c r="K79" s="13"/>
      <c r="L79" s="13"/>
      <c r="M79" s="13"/>
    </row>
    <row r="80" spans="11:13" ht="23.25">
      <c r="K80" s="13"/>
      <c r="L80" s="13"/>
      <c r="M80" s="13"/>
    </row>
    <row r="81" spans="11:13" ht="23.25">
      <c r="K81" s="13"/>
      <c r="L81" s="13"/>
      <c r="M81" s="13"/>
    </row>
    <row r="82" spans="11:13" ht="23.25">
      <c r="K82" s="13"/>
      <c r="L82" s="13"/>
      <c r="M82" s="13"/>
    </row>
    <row r="83" spans="11:13" ht="23.25">
      <c r="K83" s="13"/>
      <c r="L83" s="13"/>
      <c r="M83" s="13"/>
    </row>
    <row r="84" spans="11:13" ht="23.25">
      <c r="K84" s="13"/>
      <c r="L84" s="13"/>
      <c r="M84" s="13"/>
    </row>
  </sheetData>
  <sheetProtection/>
  <mergeCells count="17">
    <mergeCell ref="E8:F8"/>
    <mergeCell ref="D25:F25"/>
    <mergeCell ref="A25:C25"/>
    <mergeCell ref="A26:C26"/>
    <mergeCell ref="D26:F26"/>
    <mergeCell ref="E9:F9"/>
    <mergeCell ref="C19:E19"/>
    <mergeCell ref="C27:E27"/>
    <mergeCell ref="A12:I12"/>
    <mergeCell ref="A1:I1"/>
    <mergeCell ref="A2:I2"/>
    <mergeCell ref="A3:I3"/>
    <mergeCell ref="A5:I5"/>
    <mergeCell ref="C10:E10"/>
    <mergeCell ref="H25:I25"/>
    <mergeCell ref="H26:I26"/>
    <mergeCell ref="A24:C24"/>
  </mergeCells>
  <printOptions/>
  <pageMargins left="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8"/>
  <sheetViews>
    <sheetView view="pageBreakPreview" zoomScaleSheetLayoutView="100" zoomScalePageLayoutView="0" workbookViewId="0" topLeftCell="A79">
      <selection activeCell="D191" sqref="D191"/>
    </sheetView>
  </sheetViews>
  <sheetFormatPr defaultColWidth="9.140625" defaultRowHeight="12.75"/>
  <cols>
    <col min="4" max="4" width="29.57421875" style="0" customWidth="1"/>
    <col min="6" max="6" width="17.7109375" style="0" bestFit="1" customWidth="1"/>
    <col min="7" max="7" width="13.8515625" style="0" bestFit="1" customWidth="1"/>
  </cols>
  <sheetData>
    <row r="1" spans="1:9" ht="21">
      <c r="A1" s="651" t="s">
        <v>1</v>
      </c>
      <c r="B1" s="651"/>
      <c r="C1" s="651"/>
      <c r="D1" s="651"/>
      <c r="E1" s="651"/>
      <c r="F1" s="651"/>
      <c r="G1" s="651"/>
      <c r="H1" s="11"/>
      <c r="I1" s="11"/>
    </row>
    <row r="2" spans="1:9" ht="21">
      <c r="A2" s="651" t="s">
        <v>603</v>
      </c>
      <c r="B2" s="651"/>
      <c r="C2" s="651"/>
      <c r="D2" s="651"/>
      <c r="E2" s="651"/>
      <c r="F2" s="651"/>
      <c r="G2" s="651"/>
      <c r="H2" s="11"/>
      <c r="I2" s="11"/>
    </row>
    <row r="3" spans="1:9" ht="21.75" thickBot="1">
      <c r="A3" s="651" t="s">
        <v>604</v>
      </c>
      <c r="B3" s="651" t="s">
        <v>164</v>
      </c>
      <c r="C3" s="651"/>
      <c r="D3" s="651"/>
      <c r="E3" s="651"/>
      <c r="F3" s="651"/>
      <c r="G3" s="651"/>
      <c r="H3" s="11"/>
      <c r="I3" s="11"/>
    </row>
    <row r="4" spans="1:9" ht="38.25" customHeight="1" thickBot="1">
      <c r="A4" s="642" t="s">
        <v>165</v>
      </c>
      <c r="B4" s="643"/>
      <c r="C4" s="643"/>
      <c r="D4" s="644"/>
      <c r="E4" s="441" t="s">
        <v>97</v>
      </c>
      <c r="F4" s="440" t="s">
        <v>166</v>
      </c>
      <c r="G4" s="442" t="s">
        <v>167</v>
      </c>
      <c r="H4" s="11"/>
      <c r="I4" s="11"/>
    </row>
    <row r="5" spans="1:9" ht="21">
      <c r="A5" s="638" t="s">
        <v>168</v>
      </c>
      <c r="B5" s="638"/>
      <c r="C5" s="638"/>
      <c r="D5" s="638"/>
      <c r="E5" s="443">
        <v>110100</v>
      </c>
      <c r="F5" s="222">
        <v>1006</v>
      </c>
      <c r="G5" s="222"/>
      <c r="H5" s="11"/>
      <c r="I5" s="11"/>
    </row>
    <row r="6" spans="1:9" ht="21">
      <c r="A6" s="638" t="s">
        <v>171</v>
      </c>
      <c r="B6" s="638"/>
      <c r="C6" s="638"/>
      <c r="D6" s="638"/>
      <c r="E6" s="444">
        <v>110201</v>
      </c>
      <c r="F6" s="222">
        <v>324101.8</v>
      </c>
      <c r="G6" s="222"/>
      <c r="H6" s="11"/>
      <c r="I6" s="11"/>
    </row>
    <row r="7" spans="1:9" ht="21">
      <c r="A7" s="638" t="s">
        <v>172</v>
      </c>
      <c r="B7" s="638"/>
      <c r="C7" s="638"/>
      <c r="D7" s="638"/>
      <c r="E7" s="444">
        <v>110201</v>
      </c>
      <c r="F7" s="222">
        <v>16755170.3</v>
      </c>
      <c r="G7" s="222"/>
      <c r="H7" s="11"/>
      <c r="I7" s="23"/>
    </row>
    <row r="8" spans="1:9" ht="21">
      <c r="A8" s="638" t="s">
        <v>173</v>
      </c>
      <c r="B8" s="638"/>
      <c r="C8" s="638"/>
      <c r="D8" s="638"/>
      <c r="E8" s="444">
        <v>110201</v>
      </c>
      <c r="F8" s="222">
        <v>2067194.45</v>
      </c>
      <c r="G8" s="222"/>
      <c r="H8" s="11"/>
      <c r="I8" s="11"/>
    </row>
    <row r="9" spans="1:9" ht="21">
      <c r="A9" s="638" t="s">
        <v>174</v>
      </c>
      <c r="B9" s="638"/>
      <c r="C9" s="638"/>
      <c r="D9" s="638"/>
      <c r="E9" s="444">
        <v>110202</v>
      </c>
      <c r="F9" s="222">
        <v>6445299.63</v>
      </c>
      <c r="G9" s="222"/>
      <c r="H9" s="11"/>
      <c r="I9" s="11"/>
    </row>
    <row r="10" spans="1:9" ht="21">
      <c r="A10" s="638" t="s">
        <v>605</v>
      </c>
      <c r="B10" s="638"/>
      <c r="C10" s="638"/>
      <c r="D10" s="638"/>
      <c r="E10" s="444">
        <v>110203</v>
      </c>
      <c r="F10" s="222">
        <v>261418</v>
      </c>
      <c r="G10" s="222"/>
      <c r="H10" s="11"/>
      <c r="I10" s="11"/>
    </row>
    <row r="11" spans="1:9" ht="21">
      <c r="A11" s="638" t="s">
        <v>175</v>
      </c>
      <c r="B11" s="638"/>
      <c r="C11" s="638"/>
      <c r="D11" s="638"/>
      <c r="E11" s="444">
        <v>110601</v>
      </c>
      <c r="F11" s="222">
        <v>8682.2</v>
      </c>
      <c r="G11" s="222"/>
      <c r="H11" s="11"/>
      <c r="I11" s="11"/>
    </row>
    <row r="12" spans="1:9" ht="21">
      <c r="A12" s="638" t="s">
        <v>176</v>
      </c>
      <c r="B12" s="638"/>
      <c r="C12" s="638"/>
      <c r="D12" s="638"/>
      <c r="E12" s="443">
        <v>110602</v>
      </c>
      <c r="F12" s="222">
        <v>291865.88</v>
      </c>
      <c r="G12" s="222"/>
      <c r="H12" s="11"/>
      <c r="I12" s="11"/>
    </row>
    <row r="13" spans="1:9" ht="21">
      <c r="A13" s="638" t="s">
        <v>362</v>
      </c>
      <c r="B13" s="638"/>
      <c r="C13" s="638"/>
      <c r="D13" s="638"/>
      <c r="E13" s="444">
        <v>210402</v>
      </c>
      <c r="F13" s="222"/>
      <c r="G13" s="222">
        <v>74450</v>
      </c>
      <c r="H13" s="11"/>
      <c r="I13" s="11"/>
    </row>
    <row r="14" spans="1:9" ht="21">
      <c r="A14" s="638" t="s">
        <v>447</v>
      </c>
      <c r="B14" s="638"/>
      <c r="C14" s="638"/>
      <c r="D14" s="638"/>
      <c r="E14" s="444">
        <v>210402</v>
      </c>
      <c r="F14" s="222"/>
      <c r="G14" s="222">
        <v>2975797.14</v>
      </c>
      <c r="H14" s="11"/>
      <c r="I14" s="11"/>
    </row>
    <row r="15" spans="1:9" ht="21">
      <c r="A15" s="638" t="s">
        <v>448</v>
      </c>
      <c r="B15" s="638"/>
      <c r="C15" s="638"/>
      <c r="D15" s="638"/>
      <c r="E15" s="444">
        <v>210403</v>
      </c>
      <c r="F15" s="222"/>
      <c r="G15" s="222">
        <v>1173914</v>
      </c>
      <c r="H15" s="11"/>
      <c r="I15" s="11"/>
    </row>
    <row r="16" spans="1:9" ht="21">
      <c r="A16" s="638" t="s">
        <v>449</v>
      </c>
      <c r="B16" s="638"/>
      <c r="C16" s="638"/>
      <c r="D16" s="638"/>
      <c r="E16" s="444">
        <v>7210402</v>
      </c>
      <c r="F16" s="222"/>
      <c r="G16" s="222">
        <v>45700</v>
      </c>
      <c r="H16" s="11"/>
      <c r="I16" s="11"/>
    </row>
    <row r="17" spans="1:9" ht="21">
      <c r="A17" s="638" t="s">
        <v>180</v>
      </c>
      <c r="B17" s="638"/>
      <c r="C17" s="638"/>
      <c r="D17" s="638"/>
      <c r="E17" s="443">
        <v>230102</v>
      </c>
      <c r="F17" s="222"/>
      <c r="G17" s="222">
        <v>16525</v>
      </c>
      <c r="H17" s="11"/>
      <c r="I17" s="11"/>
    </row>
    <row r="18" spans="1:9" ht="21">
      <c r="A18" s="638" t="s">
        <v>182</v>
      </c>
      <c r="B18" s="638"/>
      <c r="C18" s="638"/>
      <c r="D18" s="638"/>
      <c r="E18" s="443">
        <v>230105</v>
      </c>
      <c r="F18" s="222"/>
      <c r="G18" s="222">
        <v>5699.75</v>
      </c>
      <c r="H18" s="11"/>
      <c r="I18" s="11"/>
    </row>
    <row r="19" spans="1:9" ht="21">
      <c r="A19" s="638" t="s">
        <v>184</v>
      </c>
      <c r="B19" s="638"/>
      <c r="C19" s="638"/>
      <c r="D19" s="638"/>
      <c r="E19" s="443">
        <v>230106</v>
      </c>
      <c r="F19" s="222"/>
      <c r="G19" s="222">
        <v>6839.7</v>
      </c>
      <c r="H19" s="11"/>
      <c r="I19" s="11"/>
    </row>
    <row r="20" spans="1:9" ht="21">
      <c r="A20" s="638" t="s">
        <v>186</v>
      </c>
      <c r="B20" s="638"/>
      <c r="C20" s="638"/>
      <c r="D20" s="638"/>
      <c r="E20" s="443">
        <v>230109</v>
      </c>
      <c r="F20" s="222"/>
      <c r="G20" s="222">
        <v>908702</v>
      </c>
      <c r="H20" s="11"/>
      <c r="I20" s="11"/>
    </row>
    <row r="21" spans="1:9" ht="21">
      <c r="A21" s="638" t="s">
        <v>188</v>
      </c>
      <c r="B21" s="638"/>
      <c r="C21" s="638"/>
      <c r="D21" s="638"/>
      <c r="E21" s="443">
        <v>230199</v>
      </c>
      <c r="F21" s="222"/>
      <c r="G21" s="222">
        <v>324101.8</v>
      </c>
      <c r="H21" s="11"/>
      <c r="I21" s="11"/>
    </row>
    <row r="22" spans="1:9" ht="21">
      <c r="A22" s="638" t="s">
        <v>450</v>
      </c>
      <c r="B22" s="638"/>
      <c r="C22" s="638"/>
      <c r="D22" s="638"/>
      <c r="E22" s="443">
        <v>230110</v>
      </c>
      <c r="F22" s="222"/>
      <c r="G22" s="222">
        <v>25000</v>
      </c>
      <c r="H22" s="11"/>
      <c r="I22" s="11"/>
    </row>
    <row r="23" spans="1:9" ht="21">
      <c r="A23" s="638" t="s">
        <v>451</v>
      </c>
      <c r="B23" s="638"/>
      <c r="C23" s="638"/>
      <c r="D23" s="638"/>
      <c r="E23" s="444">
        <v>230110</v>
      </c>
      <c r="F23" s="222"/>
      <c r="G23" s="222">
        <v>38500</v>
      </c>
      <c r="H23" s="11"/>
      <c r="I23" s="11"/>
    </row>
    <row r="24" spans="1:9" ht="21">
      <c r="A24" s="638" t="s">
        <v>190</v>
      </c>
      <c r="B24" s="638"/>
      <c r="C24" s="638"/>
      <c r="D24" s="638"/>
      <c r="E24" s="443">
        <v>310000</v>
      </c>
      <c r="F24" s="222"/>
      <c r="G24" s="222">
        <v>7049863.16</v>
      </c>
      <c r="H24" s="11"/>
      <c r="I24" s="11"/>
    </row>
    <row r="25" spans="1:9" ht="21">
      <c r="A25" s="638" t="s">
        <v>192</v>
      </c>
      <c r="B25" s="638"/>
      <c r="C25" s="638"/>
      <c r="D25" s="638"/>
      <c r="E25" s="443">
        <v>320000</v>
      </c>
      <c r="F25" s="222"/>
      <c r="G25" s="222">
        <v>7523374.14</v>
      </c>
      <c r="H25" s="11"/>
      <c r="I25" s="11"/>
    </row>
    <row r="26" spans="1:9" ht="21">
      <c r="A26" s="638" t="s">
        <v>249</v>
      </c>
      <c r="B26" s="638"/>
      <c r="C26" s="638"/>
      <c r="D26" s="638"/>
      <c r="E26" s="443">
        <v>411001</v>
      </c>
      <c r="F26" s="222"/>
      <c r="G26" s="222">
        <v>79997.53</v>
      </c>
      <c r="H26" s="11"/>
      <c r="I26" s="11"/>
    </row>
    <row r="27" spans="1:9" ht="21">
      <c r="A27" s="638" t="s">
        <v>160</v>
      </c>
      <c r="B27" s="638"/>
      <c r="C27" s="638"/>
      <c r="D27" s="638"/>
      <c r="E27" s="443">
        <v>411002</v>
      </c>
      <c r="F27" s="222"/>
      <c r="G27" s="222">
        <v>141620.36</v>
      </c>
      <c r="H27" s="11"/>
      <c r="I27" s="24"/>
    </row>
    <row r="28" spans="1:9" ht="21">
      <c r="A28" s="638" t="s">
        <v>250</v>
      </c>
      <c r="B28" s="638"/>
      <c r="C28" s="638"/>
      <c r="D28" s="638"/>
      <c r="E28" s="443">
        <v>411005</v>
      </c>
      <c r="F28" s="222"/>
      <c r="G28" s="222">
        <v>570458.97</v>
      </c>
      <c r="H28" s="11"/>
      <c r="I28" s="11"/>
    </row>
    <row r="29" spans="1:9" ht="21">
      <c r="A29" s="638" t="s">
        <v>251</v>
      </c>
      <c r="B29" s="638"/>
      <c r="C29" s="638"/>
      <c r="D29" s="638"/>
      <c r="E29" s="445">
        <v>412128</v>
      </c>
      <c r="F29" s="222"/>
      <c r="G29" s="222">
        <v>770</v>
      </c>
      <c r="H29" s="11"/>
      <c r="I29" s="11"/>
    </row>
    <row r="30" spans="1:9" ht="21">
      <c r="A30" s="638" t="s">
        <v>252</v>
      </c>
      <c r="B30" s="638"/>
      <c r="C30" s="638"/>
      <c r="D30" s="638"/>
      <c r="E30" s="443">
        <v>412202</v>
      </c>
      <c r="F30" s="222"/>
      <c r="G30" s="222">
        <v>50200</v>
      </c>
      <c r="H30" s="11"/>
      <c r="I30" s="11"/>
    </row>
    <row r="31" spans="1:9" ht="21">
      <c r="A31" s="638" t="s">
        <v>253</v>
      </c>
      <c r="B31" s="638"/>
      <c r="C31" s="638"/>
      <c r="D31" s="638"/>
      <c r="E31" s="445">
        <v>412103</v>
      </c>
      <c r="F31" s="222"/>
      <c r="G31" s="222">
        <v>2386.2</v>
      </c>
      <c r="H31" s="11"/>
      <c r="I31" s="11"/>
    </row>
    <row r="32" spans="1:9" ht="21">
      <c r="A32" s="638" t="s">
        <v>254</v>
      </c>
      <c r="B32" s="638"/>
      <c r="C32" s="638"/>
      <c r="D32" s="638"/>
      <c r="E32" s="445">
        <v>412210</v>
      </c>
      <c r="F32" s="222"/>
      <c r="G32" s="222">
        <v>688679</v>
      </c>
      <c r="H32" s="11"/>
      <c r="I32" s="11"/>
    </row>
    <row r="33" spans="1:9" ht="21">
      <c r="A33" s="638" t="s">
        <v>256</v>
      </c>
      <c r="B33" s="638"/>
      <c r="C33" s="638"/>
      <c r="D33" s="638"/>
      <c r="E33" s="445">
        <v>413003</v>
      </c>
      <c r="F33" s="222"/>
      <c r="G33" s="222">
        <v>288862.27</v>
      </c>
      <c r="H33" s="11"/>
      <c r="I33" s="11"/>
    </row>
    <row r="34" spans="1:9" ht="21">
      <c r="A34" s="638" t="s">
        <v>257</v>
      </c>
      <c r="B34" s="638"/>
      <c r="C34" s="638"/>
      <c r="D34" s="638"/>
      <c r="E34" s="445">
        <v>415004</v>
      </c>
      <c r="F34" s="222"/>
      <c r="G34" s="222">
        <v>184600</v>
      </c>
      <c r="H34" s="11"/>
      <c r="I34" s="11"/>
    </row>
    <row r="35" spans="1:7" ht="21">
      <c r="A35" s="638" t="s">
        <v>258</v>
      </c>
      <c r="B35" s="638"/>
      <c r="C35" s="638"/>
      <c r="D35" s="638"/>
      <c r="E35" s="443">
        <v>415999</v>
      </c>
      <c r="F35" s="222"/>
      <c r="G35" s="222">
        <v>390</v>
      </c>
    </row>
    <row r="36" spans="1:7" ht="21">
      <c r="A36" s="638" t="s">
        <v>452</v>
      </c>
      <c r="B36" s="638"/>
      <c r="C36" s="638"/>
      <c r="D36" s="638"/>
      <c r="E36" s="445" t="s">
        <v>462</v>
      </c>
      <c r="F36" s="222"/>
      <c r="G36" s="222">
        <v>2300</v>
      </c>
    </row>
    <row r="37" spans="1:7" ht="21">
      <c r="A37" s="638" t="s">
        <v>259</v>
      </c>
      <c r="B37" s="638"/>
      <c r="C37" s="638"/>
      <c r="D37" s="638"/>
      <c r="E37" s="443">
        <v>421002</v>
      </c>
      <c r="F37" s="222"/>
      <c r="G37" s="222">
        <v>7766065.47</v>
      </c>
    </row>
    <row r="38" spans="1:7" ht="21">
      <c r="A38" s="638" t="s">
        <v>260</v>
      </c>
      <c r="B38" s="638"/>
      <c r="C38" s="638"/>
      <c r="D38" s="638"/>
      <c r="E38" s="443">
        <v>421004</v>
      </c>
      <c r="F38" s="222"/>
      <c r="G38" s="222">
        <v>3823251.53</v>
      </c>
    </row>
    <row r="39" spans="1:7" ht="21">
      <c r="A39" s="638" t="s">
        <v>261</v>
      </c>
      <c r="B39" s="638"/>
      <c r="C39" s="638"/>
      <c r="D39" s="638"/>
      <c r="E39" s="445">
        <v>421005</v>
      </c>
      <c r="F39" s="222"/>
      <c r="G39" s="222">
        <v>172152.44</v>
      </c>
    </row>
    <row r="40" spans="1:7" ht="21">
      <c r="A40" s="638" t="s">
        <v>262</v>
      </c>
      <c r="B40" s="638"/>
      <c r="C40" s="638"/>
      <c r="D40" s="638"/>
      <c r="E40" s="443">
        <v>421006</v>
      </c>
      <c r="F40" s="222"/>
      <c r="G40" s="222">
        <v>1583226.9</v>
      </c>
    </row>
    <row r="41" spans="1:7" ht="21">
      <c r="A41" s="638" t="s">
        <v>263</v>
      </c>
      <c r="B41" s="638"/>
      <c r="C41" s="638"/>
      <c r="D41" s="638"/>
      <c r="E41" s="443">
        <v>421007</v>
      </c>
      <c r="F41" s="222"/>
      <c r="G41" s="222">
        <v>2153502.38</v>
      </c>
    </row>
    <row r="42" spans="1:7" ht="21">
      <c r="A42" s="638" t="s">
        <v>264</v>
      </c>
      <c r="B42" s="638"/>
      <c r="C42" s="638"/>
      <c r="D42" s="638"/>
      <c r="E42" s="443">
        <v>421012</v>
      </c>
      <c r="F42" s="222"/>
      <c r="G42" s="222">
        <v>40658.86</v>
      </c>
    </row>
    <row r="43" spans="1:7" ht="21">
      <c r="A43" s="638" t="s">
        <v>265</v>
      </c>
      <c r="B43" s="638"/>
      <c r="C43" s="638"/>
      <c r="D43" s="638"/>
      <c r="E43" s="443">
        <v>421013</v>
      </c>
      <c r="F43" s="222"/>
      <c r="G43" s="222">
        <v>148245.4</v>
      </c>
    </row>
    <row r="44" spans="1:7" ht="21">
      <c r="A44" s="638" t="s">
        <v>266</v>
      </c>
      <c r="B44" s="638"/>
      <c r="C44" s="638"/>
      <c r="D44" s="638"/>
      <c r="E44" s="443">
        <v>421015</v>
      </c>
      <c r="F44" s="222"/>
      <c r="G44" s="222">
        <v>152284</v>
      </c>
    </row>
    <row r="45" spans="1:7" ht="21">
      <c r="A45" s="638" t="s">
        <v>453</v>
      </c>
      <c r="B45" s="638"/>
      <c r="C45" s="638"/>
      <c r="D45" s="638"/>
      <c r="E45" s="443">
        <v>431001</v>
      </c>
      <c r="F45" s="222"/>
      <c r="G45" s="222">
        <v>7925549</v>
      </c>
    </row>
    <row r="46" spans="1:7" ht="21">
      <c r="A46" s="638" t="s">
        <v>454</v>
      </c>
      <c r="B46" s="638"/>
      <c r="C46" s="638"/>
      <c r="D46" s="638"/>
      <c r="E46" s="443">
        <v>431002</v>
      </c>
      <c r="F46" s="222"/>
      <c r="G46" s="222">
        <v>7128940</v>
      </c>
    </row>
    <row r="47" spans="1:7" ht="21">
      <c r="A47" s="638" t="s">
        <v>268</v>
      </c>
      <c r="B47" s="638"/>
      <c r="C47" s="638"/>
      <c r="D47" s="638"/>
      <c r="E47" s="443">
        <v>441002</v>
      </c>
      <c r="F47" s="222"/>
      <c r="G47" s="222">
        <v>10261589</v>
      </c>
    </row>
    <row r="48" spans="1:7" ht="21">
      <c r="A48" s="638" t="s">
        <v>82</v>
      </c>
      <c r="B48" s="638"/>
      <c r="C48" s="638"/>
      <c r="D48" s="638"/>
      <c r="E48" s="443">
        <v>511000</v>
      </c>
      <c r="F48" s="222">
        <v>731578</v>
      </c>
      <c r="G48" s="222"/>
    </row>
    <row r="49" spans="1:7" ht="21">
      <c r="A49" s="638" t="s">
        <v>455</v>
      </c>
      <c r="B49" s="638"/>
      <c r="C49" s="638"/>
      <c r="D49" s="638"/>
      <c r="E49" s="443">
        <v>7511000</v>
      </c>
      <c r="F49" s="222">
        <v>6153400</v>
      </c>
      <c r="G49" s="222"/>
    </row>
    <row r="50" spans="1:7" ht="21">
      <c r="A50" s="638" t="s">
        <v>456</v>
      </c>
      <c r="B50" s="638"/>
      <c r="C50" s="638"/>
      <c r="D50" s="638"/>
      <c r="E50" s="445">
        <v>7511000</v>
      </c>
      <c r="F50" s="222">
        <v>678000</v>
      </c>
      <c r="G50" s="222"/>
    </row>
    <row r="51" spans="1:7" ht="21">
      <c r="A51" s="638" t="s">
        <v>457</v>
      </c>
      <c r="B51" s="638"/>
      <c r="C51" s="638"/>
      <c r="D51" s="638"/>
      <c r="E51" s="445" t="s">
        <v>463</v>
      </c>
      <c r="F51" s="222">
        <v>30780</v>
      </c>
      <c r="G51" s="222"/>
    </row>
    <row r="52" spans="1:7" ht="21">
      <c r="A52" s="638" t="s">
        <v>11</v>
      </c>
      <c r="B52" s="638"/>
      <c r="C52" s="638"/>
      <c r="D52" s="638"/>
      <c r="E52" s="443">
        <v>521000</v>
      </c>
      <c r="F52" s="222">
        <v>1872299</v>
      </c>
      <c r="G52" s="222"/>
    </row>
    <row r="53" spans="1:7" ht="21">
      <c r="A53" s="638" t="s">
        <v>16</v>
      </c>
      <c r="B53" s="638"/>
      <c r="C53" s="638"/>
      <c r="D53" s="638"/>
      <c r="E53" s="443">
        <v>522000</v>
      </c>
      <c r="F53" s="222">
        <v>4387385</v>
      </c>
      <c r="G53" s="222"/>
    </row>
    <row r="54" spans="1:7" ht="21">
      <c r="A54" s="638" t="s">
        <v>458</v>
      </c>
      <c r="B54" s="638"/>
      <c r="C54" s="638"/>
      <c r="D54" s="638"/>
      <c r="E54" s="445">
        <v>7522000</v>
      </c>
      <c r="F54" s="222">
        <v>1008000</v>
      </c>
      <c r="G54" s="222"/>
    </row>
    <row r="55" spans="1:7" ht="21">
      <c r="A55" s="638" t="s">
        <v>25</v>
      </c>
      <c r="B55" s="638"/>
      <c r="C55" s="638"/>
      <c r="D55" s="638"/>
      <c r="E55" s="443">
        <v>531000</v>
      </c>
      <c r="F55" s="222">
        <v>1464933.25</v>
      </c>
      <c r="G55" s="222"/>
    </row>
    <row r="56" spans="1:7" ht="21">
      <c r="A56" s="638" t="s">
        <v>459</v>
      </c>
      <c r="B56" s="638"/>
      <c r="C56" s="638"/>
      <c r="D56" s="638"/>
      <c r="E56" s="443">
        <v>7531000</v>
      </c>
      <c r="F56" s="222">
        <v>2909</v>
      </c>
      <c r="G56" s="222"/>
    </row>
    <row r="57" spans="1:7" ht="21">
      <c r="A57" s="638" t="s">
        <v>31</v>
      </c>
      <c r="B57" s="638"/>
      <c r="C57" s="638"/>
      <c r="D57" s="638"/>
      <c r="E57" s="443">
        <v>532000</v>
      </c>
      <c r="F57" s="222">
        <v>2993168.62</v>
      </c>
      <c r="G57" s="222"/>
    </row>
    <row r="58" spans="1:7" ht="21">
      <c r="A58" s="638" t="s">
        <v>369</v>
      </c>
      <c r="B58" s="638"/>
      <c r="C58" s="638"/>
      <c r="D58" s="638"/>
      <c r="E58" s="443">
        <v>7532001</v>
      </c>
      <c r="F58" s="222">
        <v>20000</v>
      </c>
      <c r="G58" s="222"/>
    </row>
    <row r="59" spans="1:7" ht="21">
      <c r="A59" s="638" t="s">
        <v>37</v>
      </c>
      <c r="B59" s="638"/>
      <c r="C59" s="638"/>
      <c r="D59" s="638"/>
      <c r="E59" s="443">
        <v>533000</v>
      </c>
      <c r="F59" s="222">
        <v>3322896.24</v>
      </c>
      <c r="G59" s="222"/>
    </row>
    <row r="60" spans="1:7" ht="21">
      <c r="A60" s="638" t="s">
        <v>460</v>
      </c>
      <c r="B60" s="638"/>
      <c r="C60" s="638"/>
      <c r="D60" s="638"/>
      <c r="E60" s="443">
        <v>7533001</v>
      </c>
      <c r="F60" s="222">
        <v>320000</v>
      </c>
      <c r="G60" s="222"/>
    </row>
    <row r="61" spans="1:7" ht="21">
      <c r="A61" s="638" t="s">
        <v>46</v>
      </c>
      <c r="B61" s="638"/>
      <c r="C61" s="638"/>
      <c r="D61" s="638"/>
      <c r="E61" s="443">
        <v>534000</v>
      </c>
      <c r="F61" s="222">
        <v>221176.63</v>
      </c>
      <c r="G61" s="222"/>
    </row>
    <row r="62" spans="1:7" ht="21">
      <c r="A62" s="638" t="s">
        <v>49</v>
      </c>
      <c r="B62" s="638"/>
      <c r="C62" s="638"/>
      <c r="D62" s="638"/>
      <c r="E62" s="443">
        <v>541000</v>
      </c>
      <c r="F62" s="222">
        <v>5900</v>
      </c>
      <c r="G62" s="222"/>
    </row>
    <row r="63" spans="1:7" ht="21">
      <c r="A63" s="638" t="s">
        <v>71</v>
      </c>
      <c r="B63" s="638"/>
      <c r="C63" s="638"/>
      <c r="D63" s="638"/>
      <c r="E63" s="445">
        <v>542000</v>
      </c>
      <c r="F63" s="222">
        <v>7227340</v>
      </c>
      <c r="G63" s="222"/>
    </row>
    <row r="64" spans="1:7" ht="21">
      <c r="A64" s="638" t="s">
        <v>61</v>
      </c>
      <c r="B64" s="638"/>
      <c r="C64" s="638"/>
      <c r="D64" s="638"/>
      <c r="E64" s="445" t="s">
        <v>464</v>
      </c>
      <c r="F64" s="222">
        <v>746192</v>
      </c>
      <c r="G64" s="222"/>
    </row>
    <row r="65" spans="1:7" ht="21">
      <c r="A65" s="638" t="s">
        <v>51</v>
      </c>
      <c r="B65" s="638"/>
      <c r="C65" s="638"/>
      <c r="D65" s="638"/>
      <c r="E65" s="443">
        <v>561000</v>
      </c>
      <c r="F65" s="222">
        <v>3945000</v>
      </c>
      <c r="G65" s="222"/>
    </row>
    <row r="66" spans="1:7" ht="21">
      <c r="A66" s="638" t="s">
        <v>461</v>
      </c>
      <c r="B66" s="638"/>
      <c r="C66" s="638"/>
      <c r="D66" s="638"/>
      <c r="E66" s="445" t="s">
        <v>465</v>
      </c>
      <c r="F66" s="222">
        <v>2048500</v>
      </c>
      <c r="G66" s="222"/>
    </row>
    <row r="67" spans="1:7" ht="21">
      <c r="A67" s="628" t="s">
        <v>194</v>
      </c>
      <c r="B67" s="628"/>
      <c r="C67" s="628"/>
      <c r="D67" s="628"/>
      <c r="E67" s="628"/>
      <c r="F67" s="446">
        <f>SUM(F5:F66)</f>
        <v>63334196</v>
      </c>
      <c r="G67" s="446">
        <f>SUM(G13:G47)</f>
        <v>63334195.99999999</v>
      </c>
    </row>
    <row r="68" spans="1:7" ht="21">
      <c r="A68" s="447" t="s">
        <v>113</v>
      </c>
      <c r="B68" s="447"/>
      <c r="C68" s="447"/>
      <c r="D68" s="269"/>
      <c r="E68" s="448" t="s">
        <v>113</v>
      </c>
      <c r="F68" s="447"/>
      <c r="G68" s="447"/>
    </row>
    <row r="69" spans="1:7" ht="21">
      <c r="A69" s="633" t="s">
        <v>114</v>
      </c>
      <c r="B69" s="633"/>
      <c r="C69" s="633"/>
      <c r="D69" s="269"/>
      <c r="E69" s="450"/>
      <c r="F69" s="269" t="s">
        <v>115</v>
      </c>
      <c r="G69" s="269"/>
    </row>
    <row r="70" spans="1:7" ht="21">
      <c r="A70" s="633" t="s">
        <v>117</v>
      </c>
      <c r="B70" s="633"/>
      <c r="C70" s="633"/>
      <c r="D70" s="451"/>
      <c r="E70" s="450"/>
      <c r="F70" s="269" t="s">
        <v>195</v>
      </c>
      <c r="G70" s="269"/>
    </row>
    <row r="71" spans="1:7" ht="21">
      <c r="A71" s="269"/>
      <c r="B71" s="269"/>
      <c r="C71" s="269"/>
      <c r="D71" s="447" t="s">
        <v>113</v>
      </c>
      <c r="E71" s="450"/>
      <c r="F71" s="269"/>
      <c r="G71" s="269"/>
    </row>
    <row r="72" spans="1:7" ht="21">
      <c r="A72" s="269"/>
      <c r="B72" s="269"/>
      <c r="C72" s="269"/>
      <c r="D72" s="450" t="s">
        <v>383</v>
      </c>
      <c r="E72" s="269"/>
      <c r="F72" s="269"/>
      <c r="G72" s="269"/>
    </row>
    <row r="73" spans="1:7" ht="21">
      <c r="A73" s="451"/>
      <c r="B73" s="451"/>
      <c r="C73" s="451"/>
      <c r="D73" s="450" t="s">
        <v>196</v>
      </c>
      <c r="E73" s="452"/>
      <c r="F73" s="451"/>
      <c r="G73" s="451"/>
    </row>
    <row r="74" spans="1:7" ht="21">
      <c r="A74" s="451"/>
      <c r="B74" s="451"/>
      <c r="C74" s="451"/>
      <c r="D74" s="450"/>
      <c r="E74" s="452"/>
      <c r="F74" s="451"/>
      <c r="G74" s="451"/>
    </row>
    <row r="75" spans="1:7" ht="21">
      <c r="A75" s="451"/>
      <c r="B75" s="451"/>
      <c r="C75" s="451"/>
      <c r="D75" s="450"/>
      <c r="E75" s="452"/>
      <c r="F75" s="451"/>
      <c r="G75" s="451"/>
    </row>
    <row r="76" spans="1:7" ht="21">
      <c r="A76" s="451"/>
      <c r="B76" s="451"/>
      <c r="C76" s="451"/>
      <c r="D76" s="450"/>
      <c r="E76" s="452"/>
      <c r="F76" s="451"/>
      <c r="G76" s="451"/>
    </row>
    <row r="77" spans="1:7" ht="21">
      <c r="A77" s="451"/>
      <c r="B77" s="451"/>
      <c r="C77" s="451"/>
      <c r="D77" s="450"/>
      <c r="E77" s="452"/>
      <c r="F77" s="451"/>
      <c r="G77" s="451"/>
    </row>
    <row r="78" spans="1:7" ht="21">
      <c r="A78" s="451"/>
      <c r="B78" s="451"/>
      <c r="C78" s="451"/>
      <c r="D78" s="450"/>
      <c r="E78" s="452"/>
      <c r="F78" s="451"/>
      <c r="G78" s="451"/>
    </row>
    <row r="79" spans="1:7" ht="21">
      <c r="A79" s="451"/>
      <c r="B79" s="451"/>
      <c r="C79" s="451"/>
      <c r="D79" s="450"/>
      <c r="E79" s="452"/>
      <c r="F79" s="451"/>
      <c r="G79" s="451"/>
    </row>
    <row r="80" spans="1:7" ht="21">
      <c r="A80" s="651" t="s">
        <v>1</v>
      </c>
      <c r="B80" s="651"/>
      <c r="C80" s="651"/>
      <c r="D80" s="651"/>
      <c r="E80" s="651"/>
      <c r="F80" s="651"/>
      <c r="G80" s="651"/>
    </row>
    <row r="81" spans="1:7" ht="21">
      <c r="A81" s="651" t="s">
        <v>163</v>
      </c>
      <c r="B81" s="651"/>
      <c r="C81" s="651"/>
      <c r="D81" s="651"/>
      <c r="E81" s="651"/>
      <c r="F81" s="651"/>
      <c r="G81" s="651"/>
    </row>
    <row r="82" spans="1:7" ht="21">
      <c r="A82" s="651" t="s">
        <v>604</v>
      </c>
      <c r="B82" s="651" t="s">
        <v>164</v>
      </c>
      <c r="C82" s="651"/>
      <c r="D82" s="651"/>
      <c r="E82" s="651"/>
      <c r="F82" s="651"/>
      <c r="G82" s="651"/>
    </row>
    <row r="83" spans="1:7" ht="21.75" thickBot="1">
      <c r="A83" s="437"/>
      <c r="B83" s="438"/>
      <c r="C83" s="438"/>
      <c r="D83" s="438"/>
      <c r="E83" s="439"/>
      <c r="F83" s="438"/>
      <c r="G83" s="438"/>
    </row>
    <row r="84" spans="1:7" ht="21.75" thickBot="1">
      <c r="A84" s="642" t="s">
        <v>165</v>
      </c>
      <c r="B84" s="643"/>
      <c r="C84" s="643"/>
      <c r="D84" s="644"/>
      <c r="E84" s="441" t="s">
        <v>97</v>
      </c>
      <c r="F84" s="440" t="s">
        <v>166</v>
      </c>
      <c r="G84" s="442" t="s">
        <v>167</v>
      </c>
    </row>
    <row r="85" spans="1:7" ht="21">
      <c r="A85" s="638" t="s">
        <v>168</v>
      </c>
      <c r="B85" s="638"/>
      <c r="C85" s="638"/>
      <c r="D85" s="638"/>
      <c r="E85" s="443">
        <v>110100</v>
      </c>
      <c r="F85" s="222">
        <v>1006</v>
      </c>
      <c r="G85" s="222"/>
    </row>
    <row r="86" spans="1:7" ht="21">
      <c r="A86" s="638" t="s">
        <v>171</v>
      </c>
      <c r="B86" s="638"/>
      <c r="C86" s="638"/>
      <c r="D86" s="638"/>
      <c r="E86" s="444">
        <v>110201</v>
      </c>
      <c r="F86" s="222">
        <v>324101.8</v>
      </c>
      <c r="G86" s="222"/>
    </row>
    <row r="87" spans="1:7" ht="21">
      <c r="A87" s="638" t="s">
        <v>172</v>
      </c>
      <c r="B87" s="638"/>
      <c r="C87" s="638"/>
      <c r="D87" s="638"/>
      <c r="E87" s="444">
        <v>110201</v>
      </c>
      <c r="F87" s="222">
        <v>16755170.3</v>
      </c>
      <c r="G87" s="222"/>
    </row>
    <row r="88" spans="1:7" ht="21">
      <c r="A88" s="638" t="s">
        <v>173</v>
      </c>
      <c r="B88" s="638"/>
      <c r="C88" s="638"/>
      <c r="D88" s="638"/>
      <c r="E88" s="444">
        <v>110201</v>
      </c>
      <c r="F88" s="222">
        <v>2067194.45</v>
      </c>
      <c r="G88" s="222"/>
    </row>
    <row r="89" spans="1:7" ht="21">
      <c r="A89" s="638" t="s">
        <v>174</v>
      </c>
      <c r="B89" s="638"/>
      <c r="C89" s="638"/>
      <c r="D89" s="638"/>
      <c r="E89" s="444">
        <v>110202</v>
      </c>
      <c r="F89" s="222">
        <v>6445299.63</v>
      </c>
      <c r="G89" s="222"/>
    </row>
    <row r="90" spans="1:7" ht="21">
      <c r="A90" s="638" t="s">
        <v>605</v>
      </c>
      <c r="B90" s="638"/>
      <c r="C90" s="638"/>
      <c r="D90" s="638"/>
      <c r="E90" s="444">
        <v>110203</v>
      </c>
      <c r="F90" s="222">
        <v>261418</v>
      </c>
      <c r="G90" s="222"/>
    </row>
    <row r="91" spans="1:7" ht="21">
      <c r="A91" s="638" t="s">
        <v>175</v>
      </c>
      <c r="B91" s="638"/>
      <c r="C91" s="638"/>
      <c r="D91" s="638"/>
      <c r="E91" s="444">
        <v>110601</v>
      </c>
      <c r="F91" s="222">
        <v>8682.2</v>
      </c>
      <c r="G91" s="222"/>
    </row>
    <row r="92" spans="1:7" ht="21">
      <c r="A92" s="638" t="s">
        <v>176</v>
      </c>
      <c r="B92" s="638"/>
      <c r="C92" s="638"/>
      <c r="D92" s="638"/>
      <c r="E92" s="443">
        <v>110602</v>
      </c>
      <c r="F92" s="222">
        <v>291865.88</v>
      </c>
      <c r="G92" s="222"/>
    </row>
    <row r="93" spans="1:7" ht="21">
      <c r="A93" s="638" t="s">
        <v>447</v>
      </c>
      <c r="B93" s="638"/>
      <c r="C93" s="638"/>
      <c r="D93" s="638"/>
      <c r="E93" s="444">
        <v>210402</v>
      </c>
      <c r="F93" s="222"/>
      <c r="G93" s="222">
        <v>2975797.14</v>
      </c>
    </row>
    <row r="94" spans="1:7" ht="21">
      <c r="A94" s="638" t="s">
        <v>448</v>
      </c>
      <c r="B94" s="638"/>
      <c r="C94" s="638"/>
      <c r="D94" s="638"/>
      <c r="E94" s="444">
        <v>210403</v>
      </c>
      <c r="F94" s="222"/>
      <c r="G94" s="222">
        <v>1173914</v>
      </c>
    </row>
    <row r="95" spans="1:7" ht="21">
      <c r="A95" s="638" t="s">
        <v>449</v>
      </c>
      <c r="B95" s="638"/>
      <c r="C95" s="638"/>
      <c r="D95" s="638"/>
      <c r="E95" s="444">
        <v>7210402</v>
      </c>
      <c r="F95" s="222"/>
      <c r="G95" s="222">
        <v>45700</v>
      </c>
    </row>
    <row r="96" spans="1:7" ht="21">
      <c r="A96" s="638" t="s">
        <v>180</v>
      </c>
      <c r="B96" s="638"/>
      <c r="C96" s="638"/>
      <c r="D96" s="638"/>
      <c r="E96" s="443">
        <v>230102</v>
      </c>
      <c r="F96" s="222"/>
      <c r="G96" s="222">
        <v>16525</v>
      </c>
    </row>
    <row r="97" spans="1:7" ht="21">
      <c r="A97" s="638" t="s">
        <v>182</v>
      </c>
      <c r="B97" s="638"/>
      <c r="C97" s="638"/>
      <c r="D97" s="638"/>
      <c r="E97" s="443">
        <v>230105</v>
      </c>
      <c r="F97" s="222"/>
      <c r="G97" s="222">
        <v>5699.75</v>
      </c>
    </row>
    <row r="98" spans="1:7" ht="21">
      <c r="A98" s="638" t="s">
        <v>184</v>
      </c>
      <c r="B98" s="638"/>
      <c r="C98" s="638"/>
      <c r="D98" s="638"/>
      <c r="E98" s="443">
        <v>230106</v>
      </c>
      <c r="F98" s="222"/>
      <c r="G98" s="222">
        <v>6839.7</v>
      </c>
    </row>
    <row r="99" spans="1:7" ht="21">
      <c r="A99" s="638" t="s">
        <v>186</v>
      </c>
      <c r="B99" s="638"/>
      <c r="C99" s="638"/>
      <c r="D99" s="638"/>
      <c r="E99" s="443">
        <v>230109</v>
      </c>
      <c r="F99" s="222"/>
      <c r="G99" s="222">
        <v>908702</v>
      </c>
    </row>
    <row r="100" spans="1:7" ht="21">
      <c r="A100" s="638" t="s">
        <v>188</v>
      </c>
      <c r="B100" s="638"/>
      <c r="C100" s="638"/>
      <c r="D100" s="638"/>
      <c r="E100" s="443">
        <v>230199</v>
      </c>
      <c r="F100" s="222"/>
      <c r="G100" s="222">
        <v>324101.8</v>
      </c>
    </row>
    <row r="101" spans="1:7" ht="21">
      <c r="A101" s="638" t="s">
        <v>450</v>
      </c>
      <c r="B101" s="638"/>
      <c r="C101" s="638"/>
      <c r="D101" s="638"/>
      <c r="E101" s="443">
        <v>230110</v>
      </c>
      <c r="F101" s="222"/>
      <c r="G101" s="222">
        <v>25000</v>
      </c>
    </row>
    <row r="102" spans="1:7" ht="21">
      <c r="A102" s="638" t="s">
        <v>451</v>
      </c>
      <c r="B102" s="638"/>
      <c r="C102" s="638"/>
      <c r="D102" s="638"/>
      <c r="E102" s="444">
        <v>230110</v>
      </c>
      <c r="F102" s="222"/>
      <c r="G102" s="222">
        <v>38500</v>
      </c>
    </row>
    <row r="103" spans="1:7" ht="21">
      <c r="A103" s="638" t="s">
        <v>190</v>
      </c>
      <c r="B103" s="638"/>
      <c r="C103" s="638"/>
      <c r="D103" s="638"/>
      <c r="E103" s="443">
        <v>310000</v>
      </c>
      <c r="F103" s="222"/>
      <c r="G103" s="222">
        <v>11614016.84</v>
      </c>
    </row>
    <row r="104" spans="1:7" ht="21">
      <c r="A104" s="638" t="s">
        <v>192</v>
      </c>
      <c r="B104" s="638"/>
      <c r="C104" s="638"/>
      <c r="D104" s="638"/>
      <c r="E104" s="443">
        <v>320000</v>
      </c>
      <c r="F104" s="222"/>
      <c r="G104" s="222">
        <v>9019942.03</v>
      </c>
    </row>
    <row r="105" spans="1:7" ht="21">
      <c r="A105" s="628" t="s">
        <v>194</v>
      </c>
      <c r="B105" s="628"/>
      <c r="C105" s="628"/>
      <c r="D105" s="628"/>
      <c r="E105" s="628"/>
      <c r="F105" s="446">
        <f>SUM(F85:F104)</f>
        <v>26154738.259999998</v>
      </c>
      <c r="G105" s="446">
        <f>SUM(G93:G104)</f>
        <v>26154738.259999998</v>
      </c>
    </row>
    <row r="106" spans="1:7" ht="21">
      <c r="A106" s="651"/>
      <c r="B106" s="651"/>
      <c r="C106" s="651"/>
      <c r="D106" s="651"/>
      <c r="E106" s="651"/>
      <c r="F106" s="651"/>
      <c r="G106" s="651"/>
    </row>
    <row r="107" spans="1:7" ht="21">
      <c r="A107" s="651"/>
      <c r="B107" s="651"/>
      <c r="C107" s="651"/>
      <c r="D107" s="651"/>
      <c r="E107" s="651"/>
      <c r="F107" s="651"/>
      <c r="G107" s="651"/>
    </row>
    <row r="108" spans="1:7" ht="23.25">
      <c r="A108" s="453" t="s">
        <v>113</v>
      </c>
      <c r="B108" s="453"/>
      <c r="C108" s="453"/>
      <c r="D108" s="272"/>
      <c r="E108" s="454" t="s">
        <v>113</v>
      </c>
      <c r="F108" s="453"/>
      <c r="G108" s="453"/>
    </row>
    <row r="109" spans="1:7" ht="23.25">
      <c r="A109" s="646" t="s">
        <v>114</v>
      </c>
      <c r="B109" s="646"/>
      <c r="C109" s="646"/>
      <c r="D109" s="272"/>
      <c r="E109" s="455"/>
      <c r="F109" s="272" t="s">
        <v>115</v>
      </c>
      <c r="G109" s="272"/>
    </row>
    <row r="110" spans="1:7" ht="23.25">
      <c r="A110" s="646" t="s">
        <v>117</v>
      </c>
      <c r="B110" s="646"/>
      <c r="C110" s="646"/>
      <c r="D110" s="456"/>
      <c r="E110" s="455"/>
      <c r="F110" s="272" t="s">
        <v>195</v>
      </c>
      <c r="G110" s="272"/>
    </row>
    <row r="111" spans="1:7" ht="23.25">
      <c r="A111" s="272"/>
      <c r="B111" s="272"/>
      <c r="C111" s="272"/>
      <c r="D111" s="453" t="s">
        <v>113</v>
      </c>
      <c r="E111" s="455"/>
      <c r="F111" s="272"/>
      <c r="G111" s="272"/>
    </row>
    <row r="112" spans="1:7" ht="23.25">
      <c r="A112" s="272"/>
      <c r="B112" s="272"/>
      <c r="C112" s="272"/>
      <c r="D112" s="455" t="s">
        <v>383</v>
      </c>
      <c r="E112" s="272"/>
      <c r="F112" s="272"/>
      <c r="G112" s="272"/>
    </row>
    <row r="113" spans="1:7" ht="23.25">
      <c r="A113" s="456"/>
      <c r="B113" s="456"/>
      <c r="C113" s="456"/>
      <c r="D113" s="455" t="s">
        <v>196</v>
      </c>
      <c r="E113" s="457"/>
      <c r="F113" s="456"/>
      <c r="G113" s="456"/>
    </row>
    <row r="114" spans="1:7" ht="21">
      <c r="A114" s="436"/>
      <c r="B114" s="436"/>
      <c r="C114" s="436"/>
      <c r="D114" s="436"/>
      <c r="E114" s="436"/>
      <c r="F114" s="436"/>
      <c r="G114" s="436"/>
    </row>
    <row r="115" spans="1:7" ht="21">
      <c r="A115" s="436"/>
      <c r="B115" s="436"/>
      <c r="C115" s="436"/>
      <c r="D115" s="436"/>
      <c r="E115" s="436"/>
      <c r="F115" s="436"/>
      <c r="G115" s="436"/>
    </row>
    <row r="116" spans="1:7" ht="21">
      <c r="A116" s="436"/>
      <c r="B116" s="436"/>
      <c r="C116" s="436"/>
      <c r="D116" s="436"/>
      <c r="E116" s="436"/>
      <c r="F116" s="436"/>
      <c r="G116" s="436"/>
    </row>
    <row r="117" spans="1:7" ht="21">
      <c r="A117" s="436"/>
      <c r="B117" s="436"/>
      <c r="C117" s="436"/>
      <c r="D117" s="436"/>
      <c r="E117" s="436"/>
      <c r="F117" s="436"/>
      <c r="G117" s="436"/>
    </row>
    <row r="118" spans="1:7" ht="21">
      <c r="A118" s="436"/>
      <c r="B118" s="436"/>
      <c r="C118" s="436"/>
      <c r="D118" s="436"/>
      <c r="E118" s="436"/>
      <c r="F118" s="436"/>
      <c r="G118" s="436"/>
    </row>
    <row r="119" spans="1:7" ht="26.25">
      <c r="A119" s="639" t="s">
        <v>606</v>
      </c>
      <c r="B119" s="639"/>
      <c r="C119" s="639"/>
      <c r="D119" s="639"/>
      <c r="E119" s="640" t="s">
        <v>607</v>
      </c>
      <c r="F119" s="640"/>
      <c r="G119" s="640"/>
    </row>
    <row r="120" spans="1:7" ht="23.25">
      <c r="A120" s="458" t="s">
        <v>608</v>
      </c>
      <c r="B120" s="458"/>
      <c r="C120" s="459"/>
      <c r="D120" s="460"/>
      <c r="E120" s="647" t="s">
        <v>609</v>
      </c>
      <c r="F120" s="647"/>
      <c r="G120" s="647"/>
    </row>
    <row r="121" spans="1:7" ht="23.25">
      <c r="A121" s="648" t="s">
        <v>165</v>
      </c>
      <c r="B121" s="649"/>
      <c r="C121" s="649"/>
      <c r="D121" s="650"/>
      <c r="E121" s="462" t="s">
        <v>97</v>
      </c>
      <c r="F121" s="463" t="s">
        <v>610</v>
      </c>
      <c r="G121" s="461" t="s">
        <v>167</v>
      </c>
    </row>
    <row r="122" spans="1:7" ht="21">
      <c r="A122" s="464" t="s">
        <v>610</v>
      </c>
      <c r="B122" s="465" t="s">
        <v>249</v>
      </c>
      <c r="C122" s="465"/>
      <c r="D122" s="466"/>
      <c r="E122" s="467">
        <v>411001</v>
      </c>
      <c r="F122" s="468">
        <v>79997.53</v>
      </c>
      <c r="G122" s="469"/>
    </row>
    <row r="123" spans="1:7" ht="21">
      <c r="A123" s="470"/>
      <c r="B123" s="437" t="s">
        <v>160</v>
      </c>
      <c r="C123" s="437"/>
      <c r="D123" s="471"/>
      <c r="E123" s="472">
        <v>411002</v>
      </c>
      <c r="F123" s="473">
        <v>141620.36</v>
      </c>
      <c r="G123" s="474"/>
    </row>
    <row r="124" spans="1:7" ht="21">
      <c r="A124" s="475"/>
      <c r="B124" s="437" t="s">
        <v>250</v>
      </c>
      <c r="C124" s="437"/>
      <c r="D124" s="471"/>
      <c r="E124" s="472">
        <v>411005</v>
      </c>
      <c r="F124" s="473">
        <v>570458.97</v>
      </c>
      <c r="G124" s="474"/>
    </row>
    <row r="125" spans="1:7" ht="21">
      <c r="A125" s="475"/>
      <c r="B125" s="437" t="s">
        <v>251</v>
      </c>
      <c r="C125" s="437"/>
      <c r="D125" s="471"/>
      <c r="E125" s="476">
        <v>412128</v>
      </c>
      <c r="F125" s="473">
        <v>770</v>
      </c>
      <c r="G125" s="474"/>
    </row>
    <row r="126" spans="1:7" ht="21">
      <c r="A126" s="475"/>
      <c r="B126" s="437" t="s">
        <v>252</v>
      </c>
      <c r="C126" s="437"/>
      <c r="D126" s="471"/>
      <c r="E126" s="472">
        <v>412202</v>
      </c>
      <c r="F126" s="473">
        <v>50200</v>
      </c>
      <c r="G126" s="474"/>
    </row>
    <row r="127" spans="1:7" ht="21">
      <c r="A127" s="475"/>
      <c r="B127" s="437" t="s">
        <v>253</v>
      </c>
      <c r="C127" s="437"/>
      <c r="D127" s="471"/>
      <c r="E127" s="476">
        <v>412103</v>
      </c>
      <c r="F127" s="473">
        <v>2386.2</v>
      </c>
      <c r="G127" s="474"/>
    </row>
    <row r="128" spans="1:7" ht="21">
      <c r="A128" s="475"/>
      <c r="B128" s="437" t="s">
        <v>254</v>
      </c>
      <c r="C128" s="437"/>
      <c r="D128" s="471"/>
      <c r="E128" s="476">
        <v>412210</v>
      </c>
      <c r="F128" s="473">
        <v>688679</v>
      </c>
      <c r="G128" s="474"/>
    </row>
    <row r="129" spans="1:7" ht="21">
      <c r="A129" s="475"/>
      <c r="B129" s="437" t="s">
        <v>256</v>
      </c>
      <c r="C129" s="437"/>
      <c r="D129" s="471"/>
      <c r="E129" s="476">
        <v>413003</v>
      </c>
      <c r="F129" s="473">
        <v>288862.27</v>
      </c>
      <c r="G129" s="474"/>
    </row>
    <row r="130" spans="1:7" ht="21">
      <c r="A130" s="475"/>
      <c r="B130" s="437" t="s">
        <v>257</v>
      </c>
      <c r="C130" s="437"/>
      <c r="D130" s="471"/>
      <c r="E130" s="476">
        <v>415004</v>
      </c>
      <c r="F130" s="473">
        <v>184600</v>
      </c>
      <c r="G130" s="474"/>
    </row>
    <row r="131" spans="1:7" ht="21">
      <c r="A131" s="475"/>
      <c r="B131" s="437" t="s">
        <v>258</v>
      </c>
      <c r="C131" s="437"/>
      <c r="D131" s="471"/>
      <c r="E131" s="472">
        <v>415999</v>
      </c>
      <c r="F131" s="473">
        <v>390</v>
      </c>
      <c r="G131" s="474"/>
    </row>
    <row r="132" spans="1:7" ht="21">
      <c r="A132" s="475"/>
      <c r="B132" s="437" t="s">
        <v>452</v>
      </c>
      <c r="C132" s="437"/>
      <c r="D132" s="471"/>
      <c r="E132" s="476" t="s">
        <v>462</v>
      </c>
      <c r="F132" s="473">
        <v>2300</v>
      </c>
      <c r="G132" s="474"/>
    </row>
    <row r="133" spans="1:7" ht="21">
      <c r="A133" s="475"/>
      <c r="B133" s="437" t="s">
        <v>259</v>
      </c>
      <c r="C133" s="437"/>
      <c r="D133" s="471"/>
      <c r="E133" s="472">
        <v>421002</v>
      </c>
      <c r="F133" s="473">
        <v>7766065.47</v>
      </c>
      <c r="G133" s="474"/>
    </row>
    <row r="134" spans="1:7" ht="21">
      <c r="A134" s="475"/>
      <c r="B134" s="437" t="s">
        <v>260</v>
      </c>
      <c r="C134" s="437"/>
      <c r="D134" s="471"/>
      <c r="E134" s="472">
        <v>421004</v>
      </c>
      <c r="F134" s="473">
        <v>3823251.53</v>
      </c>
      <c r="G134" s="474"/>
    </row>
    <row r="135" spans="1:7" ht="21">
      <c r="A135" s="475"/>
      <c r="B135" s="437" t="s">
        <v>261</v>
      </c>
      <c r="C135" s="437"/>
      <c r="D135" s="471"/>
      <c r="E135" s="476">
        <v>421005</v>
      </c>
      <c r="F135" s="473">
        <v>172152.44</v>
      </c>
      <c r="G135" s="474"/>
    </row>
    <row r="136" spans="1:7" ht="21">
      <c r="A136" s="475"/>
      <c r="B136" s="437" t="s">
        <v>262</v>
      </c>
      <c r="C136" s="437"/>
      <c r="D136" s="471"/>
      <c r="E136" s="472">
        <v>421006</v>
      </c>
      <c r="F136" s="473">
        <v>1583226.9</v>
      </c>
      <c r="G136" s="474"/>
    </row>
    <row r="137" spans="1:7" ht="21">
      <c r="A137" s="475"/>
      <c r="B137" s="437" t="s">
        <v>263</v>
      </c>
      <c r="C137" s="437"/>
      <c r="D137" s="471"/>
      <c r="E137" s="472">
        <v>421007</v>
      </c>
      <c r="F137" s="473">
        <v>2153502.38</v>
      </c>
      <c r="G137" s="474"/>
    </row>
    <row r="138" spans="1:7" ht="21">
      <c r="A138" s="475"/>
      <c r="B138" s="437" t="s">
        <v>264</v>
      </c>
      <c r="C138" s="437"/>
      <c r="D138" s="471"/>
      <c r="E138" s="472">
        <v>421012</v>
      </c>
      <c r="F138" s="473">
        <v>40658.86</v>
      </c>
      <c r="G138" s="474"/>
    </row>
    <row r="139" spans="1:7" ht="21">
      <c r="A139" s="475"/>
      <c r="B139" s="437" t="s">
        <v>265</v>
      </c>
      <c r="C139" s="437"/>
      <c r="D139" s="471"/>
      <c r="E139" s="472">
        <v>421013</v>
      </c>
      <c r="F139" s="473">
        <v>148245.4</v>
      </c>
      <c r="G139" s="474"/>
    </row>
    <row r="140" spans="1:7" ht="21">
      <c r="A140" s="477"/>
      <c r="B140" s="437" t="s">
        <v>266</v>
      </c>
      <c r="C140" s="437"/>
      <c r="D140" s="471"/>
      <c r="E140" s="472">
        <v>421015</v>
      </c>
      <c r="F140" s="473">
        <v>152284</v>
      </c>
      <c r="G140" s="478"/>
    </row>
    <row r="141" spans="1:7" ht="21">
      <c r="A141" s="475"/>
      <c r="B141" s="437" t="s">
        <v>453</v>
      </c>
      <c r="C141" s="437"/>
      <c r="D141" s="471"/>
      <c r="E141" s="472">
        <v>431001</v>
      </c>
      <c r="F141" s="473">
        <v>7925549</v>
      </c>
      <c r="G141" s="474"/>
    </row>
    <row r="142" spans="1:7" ht="21">
      <c r="A142" s="475"/>
      <c r="B142" s="437" t="s">
        <v>454</v>
      </c>
      <c r="C142" s="437"/>
      <c r="D142" s="471"/>
      <c r="E142" s="472">
        <v>431002</v>
      </c>
      <c r="F142" s="473">
        <v>7128940</v>
      </c>
      <c r="G142" s="474"/>
    </row>
    <row r="143" spans="1:7" ht="21">
      <c r="A143" s="475"/>
      <c r="B143" s="437" t="s">
        <v>268</v>
      </c>
      <c r="C143" s="437"/>
      <c r="D143" s="471"/>
      <c r="E143" s="472">
        <v>441002</v>
      </c>
      <c r="F143" s="473">
        <v>10261589</v>
      </c>
      <c r="G143" s="474"/>
    </row>
    <row r="144" spans="1:7" ht="21">
      <c r="A144" s="475"/>
      <c r="B144" s="447" t="s">
        <v>167</v>
      </c>
      <c r="C144" s="437" t="s">
        <v>190</v>
      </c>
      <c r="D144" s="471"/>
      <c r="E144" s="472">
        <v>310000</v>
      </c>
      <c r="F144" s="473"/>
      <c r="G144" s="479">
        <v>4489703.68</v>
      </c>
    </row>
    <row r="145" spans="1:7" ht="21">
      <c r="A145" s="475"/>
      <c r="B145" s="437"/>
      <c r="C145" s="437" t="s">
        <v>192</v>
      </c>
      <c r="D145" s="471"/>
      <c r="E145" s="472">
        <v>320000</v>
      </c>
      <c r="F145" s="473"/>
      <c r="G145" s="480">
        <v>1496567.89</v>
      </c>
    </row>
    <row r="146" spans="1:7" ht="21">
      <c r="A146" s="475"/>
      <c r="B146" s="447"/>
      <c r="C146" s="437" t="s">
        <v>82</v>
      </c>
      <c r="D146" s="471"/>
      <c r="E146" s="472">
        <v>511000</v>
      </c>
      <c r="F146" s="481"/>
      <c r="G146" s="473">
        <v>731578</v>
      </c>
    </row>
    <row r="147" spans="1:7" ht="21">
      <c r="A147" s="475"/>
      <c r="B147" s="482"/>
      <c r="C147" s="437" t="s">
        <v>455</v>
      </c>
      <c r="D147" s="471"/>
      <c r="E147" s="472">
        <v>7511000</v>
      </c>
      <c r="F147" s="481"/>
      <c r="G147" s="473">
        <v>6153400</v>
      </c>
    </row>
    <row r="148" spans="1:7" ht="21">
      <c r="A148" s="475"/>
      <c r="B148" s="482"/>
      <c r="C148" s="437" t="s">
        <v>456</v>
      </c>
      <c r="D148" s="471"/>
      <c r="E148" s="476">
        <v>7511000</v>
      </c>
      <c r="F148" s="481"/>
      <c r="G148" s="473">
        <v>678000</v>
      </c>
    </row>
    <row r="149" spans="1:7" ht="21">
      <c r="A149" s="475"/>
      <c r="B149" s="482"/>
      <c r="C149" s="437" t="s">
        <v>457</v>
      </c>
      <c r="D149" s="471"/>
      <c r="E149" s="476" t="s">
        <v>463</v>
      </c>
      <c r="F149" s="481"/>
      <c r="G149" s="473">
        <v>30780</v>
      </c>
    </row>
    <row r="150" spans="1:7" ht="21">
      <c r="A150" s="475"/>
      <c r="B150" s="482"/>
      <c r="C150" s="437" t="s">
        <v>11</v>
      </c>
      <c r="D150" s="471"/>
      <c r="E150" s="472">
        <v>521000</v>
      </c>
      <c r="F150" s="481"/>
      <c r="G150" s="473">
        <v>1872299</v>
      </c>
    </row>
    <row r="151" spans="1:7" ht="21">
      <c r="A151" s="475"/>
      <c r="B151" s="482"/>
      <c r="C151" s="437" t="s">
        <v>16</v>
      </c>
      <c r="D151" s="471"/>
      <c r="E151" s="472">
        <v>522000</v>
      </c>
      <c r="F151" s="481"/>
      <c r="G151" s="473">
        <v>4387385</v>
      </c>
    </row>
    <row r="152" spans="1:7" ht="21">
      <c r="A152" s="475"/>
      <c r="B152" s="482"/>
      <c r="C152" s="437" t="s">
        <v>458</v>
      </c>
      <c r="D152" s="471"/>
      <c r="E152" s="476">
        <v>7522000</v>
      </c>
      <c r="F152" s="481"/>
      <c r="G152" s="473">
        <v>1008000</v>
      </c>
    </row>
    <row r="153" spans="1:7" ht="21">
      <c r="A153" s="475"/>
      <c r="B153" s="482"/>
      <c r="C153" s="437" t="s">
        <v>25</v>
      </c>
      <c r="D153" s="471"/>
      <c r="E153" s="472">
        <v>531000</v>
      </c>
      <c r="F153" s="481"/>
      <c r="G153" s="473">
        <v>1464933.25</v>
      </c>
    </row>
    <row r="154" spans="1:7" ht="21">
      <c r="A154" s="475"/>
      <c r="B154" s="482"/>
      <c r="C154" s="437" t="s">
        <v>459</v>
      </c>
      <c r="D154" s="471"/>
      <c r="E154" s="472">
        <v>7531000</v>
      </c>
      <c r="F154" s="481"/>
      <c r="G154" s="473">
        <v>2909</v>
      </c>
    </row>
    <row r="155" spans="1:7" ht="21">
      <c r="A155" s="483"/>
      <c r="B155" s="484"/>
      <c r="C155" s="437" t="s">
        <v>31</v>
      </c>
      <c r="D155" s="471"/>
      <c r="E155" s="472">
        <v>532000</v>
      </c>
      <c r="F155" s="470"/>
      <c r="G155" s="485">
        <v>2993168.62</v>
      </c>
    </row>
    <row r="156" spans="1:7" ht="21">
      <c r="A156" s="483"/>
      <c r="B156" s="484"/>
      <c r="C156" s="437" t="s">
        <v>31</v>
      </c>
      <c r="D156" s="471" t="s">
        <v>611</v>
      </c>
      <c r="E156" s="472">
        <v>7532001</v>
      </c>
      <c r="F156" s="470"/>
      <c r="G156" s="485">
        <v>20000</v>
      </c>
    </row>
    <row r="157" spans="1:7" ht="21">
      <c r="A157" s="483"/>
      <c r="B157" s="484"/>
      <c r="C157" s="437" t="s">
        <v>37</v>
      </c>
      <c r="D157" s="471"/>
      <c r="E157" s="472">
        <v>533000</v>
      </c>
      <c r="F157" s="481"/>
      <c r="G157" s="473">
        <v>3322896.24</v>
      </c>
    </row>
    <row r="158" spans="1:7" ht="21">
      <c r="A158" s="483"/>
      <c r="B158" s="484"/>
      <c r="C158" s="437" t="s">
        <v>37</v>
      </c>
      <c r="D158" s="471" t="s">
        <v>611</v>
      </c>
      <c r="E158" s="472">
        <v>7533001</v>
      </c>
      <c r="F158" s="481"/>
      <c r="G158" s="485">
        <v>320000</v>
      </c>
    </row>
    <row r="159" spans="1:7" ht="21">
      <c r="A159" s="483"/>
      <c r="B159" s="484"/>
      <c r="C159" s="437" t="s">
        <v>46</v>
      </c>
      <c r="D159" s="471"/>
      <c r="E159" s="472">
        <v>534000</v>
      </c>
      <c r="F159" s="481"/>
      <c r="G159" s="473">
        <v>221176.63</v>
      </c>
    </row>
    <row r="160" spans="1:7" ht="21">
      <c r="A160" s="483"/>
      <c r="B160" s="484"/>
      <c r="C160" s="437" t="s">
        <v>49</v>
      </c>
      <c r="D160" s="471"/>
      <c r="E160" s="472">
        <v>541000</v>
      </c>
      <c r="F160" s="481"/>
      <c r="G160" s="473">
        <v>5900</v>
      </c>
    </row>
    <row r="161" spans="1:7" ht="21">
      <c r="A161" s="483"/>
      <c r="B161" s="484"/>
      <c r="C161" s="437" t="s">
        <v>71</v>
      </c>
      <c r="D161" s="471"/>
      <c r="E161" s="476">
        <v>542000</v>
      </c>
      <c r="F161" s="481"/>
      <c r="G161" s="473">
        <v>7227340</v>
      </c>
    </row>
    <row r="162" spans="1:7" ht="21">
      <c r="A162" s="483"/>
      <c r="B162" s="484"/>
      <c r="C162" s="437" t="s">
        <v>61</v>
      </c>
      <c r="D162" s="471"/>
      <c r="E162" s="476" t="s">
        <v>464</v>
      </c>
      <c r="F162" s="481"/>
      <c r="G162" s="473">
        <v>746192</v>
      </c>
    </row>
    <row r="163" spans="1:7" ht="21">
      <c r="A163" s="483"/>
      <c r="B163" s="484"/>
      <c r="C163" s="437" t="s">
        <v>51</v>
      </c>
      <c r="D163" s="471"/>
      <c r="E163" s="472">
        <v>561000</v>
      </c>
      <c r="F163" s="481"/>
      <c r="G163" s="485">
        <v>3945000</v>
      </c>
    </row>
    <row r="164" spans="1:7" ht="21">
      <c r="A164" s="486"/>
      <c r="B164" s="487"/>
      <c r="C164" s="488" t="s">
        <v>612</v>
      </c>
      <c r="D164" s="489"/>
      <c r="E164" s="490">
        <v>610100</v>
      </c>
      <c r="F164" s="491"/>
      <c r="G164" s="492">
        <v>2048500</v>
      </c>
    </row>
    <row r="165" spans="1:7" ht="21">
      <c r="A165" s="645" t="s">
        <v>194</v>
      </c>
      <c r="B165" s="645"/>
      <c r="C165" s="645"/>
      <c r="D165" s="645"/>
      <c r="E165" s="645"/>
      <c r="F165" s="493">
        <f>SUM(F122:F143)</f>
        <v>43165729.31</v>
      </c>
      <c r="G165" s="493">
        <f>SUM(G144:G164)</f>
        <v>43165729.31</v>
      </c>
    </row>
    <row r="166" spans="1:7" ht="21">
      <c r="A166" s="269" t="s">
        <v>613</v>
      </c>
      <c r="B166" s="269"/>
      <c r="C166" s="269"/>
      <c r="D166" s="269"/>
      <c r="E166" s="450"/>
      <c r="F166" s="269"/>
      <c r="G166" s="269"/>
    </row>
    <row r="167" spans="1:7" ht="21">
      <c r="A167" s="269" t="s">
        <v>614</v>
      </c>
      <c r="B167" s="456"/>
      <c r="C167" s="456"/>
      <c r="D167" s="456"/>
      <c r="E167" s="457"/>
      <c r="F167" s="456"/>
      <c r="G167" s="456"/>
    </row>
    <row r="168" spans="1:7" ht="21">
      <c r="A168" s="629" t="s">
        <v>615</v>
      </c>
      <c r="B168" s="630"/>
      <c r="C168" s="631"/>
      <c r="D168" s="494" t="s">
        <v>616</v>
      </c>
      <c r="E168" s="495"/>
      <c r="F168" s="630" t="s">
        <v>617</v>
      </c>
      <c r="G168" s="631"/>
    </row>
    <row r="169" spans="1:7" ht="21">
      <c r="A169" s="496"/>
      <c r="B169" s="447"/>
      <c r="C169" s="497"/>
      <c r="D169" s="496"/>
      <c r="E169" s="498"/>
      <c r="F169" s="447"/>
      <c r="G169" s="497"/>
    </row>
    <row r="170" spans="1:7" ht="21">
      <c r="A170" s="632" t="s">
        <v>618</v>
      </c>
      <c r="B170" s="633"/>
      <c r="C170" s="634"/>
      <c r="D170" s="499" t="s">
        <v>619</v>
      </c>
      <c r="E170" s="498"/>
      <c r="F170" s="633" t="s">
        <v>618</v>
      </c>
      <c r="G170" s="634"/>
    </row>
    <row r="171" spans="1:7" ht="21">
      <c r="A171" s="635" t="s">
        <v>620</v>
      </c>
      <c r="B171" s="636"/>
      <c r="C171" s="637"/>
      <c r="D171" s="500" t="s">
        <v>117</v>
      </c>
      <c r="E171" s="501"/>
      <c r="F171" s="636" t="s">
        <v>620</v>
      </c>
      <c r="G171" s="637"/>
    </row>
    <row r="172" spans="1:7" ht="21">
      <c r="A172" s="449"/>
      <c r="B172" s="449"/>
      <c r="C172" s="449"/>
      <c r="D172" s="449"/>
      <c r="E172" s="449"/>
      <c r="F172" s="449"/>
      <c r="G172" s="449"/>
    </row>
    <row r="173" spans="1:7" ht="21">
      <c r="A173" s="449"/>
      <c r="B173" s="449"/>
      <c r="C173" s="449"/>
      <c r="D173" s="449"/>
      <c r="E173" s="449"/>
      <c r="F173" s="449"/>
      <c r="G173" s="449"/>
    </row>
    <row r="174" spans="1:7" ht="21">
      <c r="A174" s="449"/>
      <c r="B174" s="449"/>
      <c r="C174" s="449"/>
      <c r="D174" s="449"/>
      <c r="E174" s="449"/>
      <c r="F174" s="449"/>
      <c r="G174" s="449"/>
    </row>
    <row r="175" spans="1:7" ht="21">
      <c r="A175" s="449"/>
      <c r="B175" s="449"/>
      <c r="C175" s="449"/>
      <c r="D175" s="449"/>
      <c r="E175" s="449"/>
      <c r="F175" s="449"/>
      <c r="G175" s="449"/>
    </row>
    <row r="176" spans="1:7" ht="21">
      <c r="A176" s="449"/>
      <c r="B176" s="449"/>
      <c r="C176" s="449"/>
      <c r="D176" s="449"/>
      <c r="E176" s="449"/>
      <c r="F176" s="449"/>
      <c r="G176" s="449"/>
    </row>
    <row r="177" spans="1:7" ht="21">
      <c r="A177" s="449"/>
      <c r="B177" s="449"/>
      <c r="C177" s="449"/>
      <c r="D177" s="449"/>
      <c r="E177" s="449"/>
      <c r="F177" s="449"/>
      <c r="G177" s="449"/>
    </row>
    <row r="178" spans="1:7" ht="21">
      <c r="A178" s="449"/>
      <c r="B178" s="449"/>
      <c r="C178" s="449"/>
      <c r="D178" s="449"/>
      <c r="E178" s="449"/>
      <c r="F178" s="449"/>
      <c r="G178" s="449"/>
    </row>
    <row r="179" spans="1:7" ht="21">
      <c r="A179" s="449"/>
      <c r="B179" s="449"/>
      <c r="C179" s="449"/>
      <c r="D179" s="449"/>
      <c r="E179" s="449"/>
      <c r="F179" s="449"/>
      <c r="G179" s="449"/>
    </row>
    <row r="180" spans="1:7" ht="21">
      <c r="A180" s="449"/>
      <c r="B180" s="449"/>
      <c r="C180" s="449"/>
      <c r="D180" s="449"/>
      <c r="E180" s="449"/>
      <c r="F180" s="449"/>
      <c r="G180" s="449"/>
    </row>
    <row r="181" spans="1:7" ht="21">
      <c r="A181" s="449"/>
      <c r="B181" s="449"/>
      <c r="C181" s="449"/>
      <c r="D181" s="449"/>
      <c r="E181" s="449"/>
      <c r="F181" s="449"/>
      <c r="G181" s="449"/>
    </row>
    <row r="182" spans="1:7" ht="21">
      <c r="A182" s="449"/>
      <c r="B182" s="449"/>
      <c r="C182" s="449"/>
      <c r="D182" s="449"/>
      <c r="E182" s="449"/>
      <c r="F182" s="449"/>
      <c r="G182" s="449"/>
    </row>
    <row r="183" spans="1:7" ht="21">
      <c r="A183" s="449"/>
      <c r="B183" s="449"/>
      <c r="C183" s="449"/>
      <c r="D183" s="449"/>
      <c r="E183" s="449"/>
      <c r="F183" s="449"/>
      <c r="G183" s="449"/>
    </row>
    <row r="184" spans="1:7" ht="21">
      <c r="A184" s="449"/>
      <c r="B184" s="449"/>
      <c r="C184" s="449"/>
      <c r="D184" s="449"/>
      <c r="E184" s="449"/>
      <c r="F184" s="449"/>
      <c r="G184" s="449"/>
    </row>
    <row r="185" spans="1:7" ht="21">
      <c r="A185" s="449"/>
      <c r="B185" s="449"/>
      <c r="C185" s="449"/>
      <c r="D185" s="449"/>
      <c r="E185" s="449"/>
      <c r="F185" s="449"/>
      <c r="G185" s="449"/>
    </row>
    <row r="186" spans="1:7" ht="21">
      <c r="A186" s="449"/>
      <c r="B186" s="449"/>
      <c r="C186" s="449"/>
      <c r="D186" s="449"/>
      <c r="E186" s="449"/>
      <c r="F186" s="449"/>
      <c r="G186" s="449"/>
    </row>
    <row r="187" spans="1:7" ht="21">
      <c r="A187" s="449"/>
      <c r="B187" s="449"/>
      <c r="C187" s="449"/>
      <c r="D187" s="449"/>
      <c r="E187" s="449"/>
      <c r="F187" s="449"/>
      <c r="G187" s="449"/>
    </row>
    <row r="188" spans="1:7" ht="21">
      <c r="A188" s="449"/>
      <c r="B188" s="449"/>
      <c r="C188" s="449"/>
      <c r="D188" s="449"/>
      <c r="E188" s="449"/>
      <c r="F188" s="449"/>
      <c r="G188" s="449"/>
    </row>
    <row r="189" spans="1:7" ht="21">
      <c r="A189" s="449"/>
      <c r="B189" s="449"/>
      <c r="C189" s="449"/>
      <c r="D189" s="449"/>
      <c r="E189" s="449"/>
      <c r="F189" s="449"/>
      <c r="G189" s="449"/>
    </row>
    <row r="190" spans="1:7" ht="21">
      <c r="A190" s="449"/>
      <c r="B190" s="449"/>
      <c r="C190" s="449"/>
      <c r="D190" s="449"/>
      <c r="E190" s="449"/>
      <c r="F190" s="449"/>
      <c r="G190" s="449"/>
    </row>
    <row r="191" spans="1:7" ht="21">
      <c r="A191" s="449"/>
      <c r="B191" s="449"/>
      <c r="C191" s="449"/>
      <c r="D191" s="449"/>
      <c r="E191" s="449"/>
      <c r="F191" s="449"/>
      <c r="G191" s="449"/>
    </row>
    <row r="192" spans="1:7" ht="21">
      <c r="A192" s="449"/>
      <c r="B192" s="449"/>
      <c r="C192" s="449"/>
      <c r="D192" s="449"/>
      <c r="E192" s="449"/>
      <c r="F192" s="449"/>
      <c r="G192" s="449"/>
    </row>
    <row r="193" spans="1:7" ht="21">
      <c r="A193" s="449"/>
      <c r="B193" s="449"/>
      <c r="C193" s="449"/>
      <c r="D193" s="449"/>
      <c r="E193" s="449"/>
      <c r="F193" s="449"/>
      <c r="G193" s="449"/>
    </row>
    <row r="194" spans="1:7" ht="21">
      <c r="A194" s="449"/>
      <c r="B194" s="449"/>
      <c r="C194" s="449"/>
      <c r="D194" s="449"/>
      <c r="E194" s="449"/>
      <c r="F194" s="449"/>
      <c r="G194" s="449"/>
    </row>
    <row r="195" spans="1:7" ht="21">
      <c r="A195" s="449"/>
      <c r="B195" s="449"/>
      <c r="C195" s="449"/>
      <c r="D195" s="449"/>
      <c r="E195" s="449"/>
      <c r="F195" s="449"/>
      <c r="G195" s="449"/>
    </row>
    <row r="196" spans="1:7" ht="21">
      <c r="A196" s="449"/>
      <c r="B196" s="449"/>
      <c r="C196" s="449"/>
      <c r="D196" s="449"/>
      <c r="E196" s="449"/>
      <c r="F196" s="449"/>
      <c r="G196" s="449"/>
    </row>
    <row r="197" spans="1:7" ht="21">
      <c r="A197" s="449"/>
      <c r="B197" s="449"/>
      <c r="C197" s="449"/>
      <c r="D197" s="449"/>
      <c r="E197" s="449"/>
      <c r="F197" s="449"/>
      <c r="G197" s="449"/>
    </row>
    <row r="198" spans="1:7" ht="26.25">
      <c r="A198" s="639" t="s">
        <v>606</v>
      </c>
      <c r="B198" s="639"/>
      <c r="C198" s="639"/>
      <c r="D198" s="639"/>
      <c r="E198" s="449"/>
      <c r="F198" s="449"/>
      <c r="G198" s="449"/>
    </row>
    <row r="199" spans="1:7" ht="23.25">
      <c r="A199" s="502"/>
      <c r="B199" s="502"/>
      <c r="C199" s="502"/>
      <c r="D199" s="502"/>
      <c r="E199" s="640" t="s">
        <v>621</v>
      </c>
      <c r="F199" s="640"/>
      <c r="G199" s="640"/>
    </row>
    <row r="200" spans="1:7" ht="24" thickBot="1">
      <c r="A200" s="458" t="s">
        <v>608</v>
      </c>
      <c r="B200" s="458"/>
      <c r="C200" s="459"/>
      <c r="D200" s="460"/>
      <c r="E200" s="641" t="s">
        <v>622</v>
      </c>
      <c r="F200" s="641"/>
      <c r="G200" s="641"/>
    </row>
    <row r="201" spans="1:7" ht="21.75" thickBot="1">
      <c r="A201" s="642" t="s">
        <v>165</v>
      </c>
      <c r="B201" s="643"/>
      <c r="C201" s="643"/>
      <c r="D201" s="644"/>
      <c r="E201" s="441" t="s">
        <v>97</v>
      </c>
      <c r="F201" s="440" t="s">
        <v>166</v>
      </c>
      <c r="G201" s="442" t="s">
        <v>167</v>
      </c>
    </row>
    <row r="202" spans="1:7" ht="21">
      <c r="A202" s="638" t="s">
        <v>168</v>
      </c>
      <c r="B202" s="638"/>
      <c r="C202" s="638"/>
      <c r="D202" s="638"/>
      <c r="E202" s="443">
        <v>110100</v>
      </c>
      <c r="F202" s="222">
        <v>1006</v>
      </c>
      <c r="G202" s="222"/>
    </row>
    <row r="203" spans="1:7" ht="21">
      <c r="A203" s="638" t="s">
        <v>171</v>
      </c>
      <c r="B203" s="638"/>
      <c r="C203" s="638"/>
      <c r="D203" s="638"/>
      <c r="E203" s="444">
        <v>110201</v>
      </c>
      <c r="F203" s="222">
        <v>324101.8</v>
      </c>
      <c r="G203" s="222"/>
    </row>
    <row r="204" spans="1:7" ht="21">
      <c r="A204" s="638" t="s">
        <v>172</v>
      </c>
      <c r="B204" s="638"/>
      <c r="C204" s="638"/>
      <c r="D204" s="638"/>
      <c r="E204" s="444">
        <v>110201</v>
      </c>
      <c r="F204" s="222">
        <v>16755170.3</v>
      </c>
      <c r="G204" s="222"/>
    </row>
    <row r="205" spans="1:7" ht="21">
      <c r="A205" s="638" t="s">
        <v>173</v>
      </c>
      <c r="B205" s="638"/>
      <c r="C205" s="638"/>
      <c r="D205" s="638"/>
      <c r="E205" s="444">
        <v>110201</v>
      </c>
      <c r="F205" s="222">
        <v>2067194.45</v>
      </c>
      <c r="G205" s="222"/>
    </row>
    <row r="206" spans="1:7" ht="21">
      <c r="A206" s="638" t="s">
        <v>174</v>
      </c>
      <c r="B206" s="638"/>
      <c r="C206" s="638"/>
      <c r="D206" s="638"/>
      <c r="E206" s="444">
        <v>110202</v>
      </c>
      <c r="F206" s="222">
        <v>6445299.63</v>
      </c>
      <c r="G206" s="222"/>
    </row>
    <row r="207" spans="1:7" ht="21">
      <c r="A207" s="638" t="s">
        <v>605</v>
      </c>
      <c r="B207" s="638"/>
      <c r="C207" s="638"/>
      <c r="D207" s="638"/>
      <c r="E207" s="444">
        <v>110203</v>
      </c>
      <c r="F207" s="222">
        <v>261418</v>
      </c>
      <c r="G207" s="222"/>
    </row>
    <row r="208" spans="1:7" ht="21">
      <c r="A208" s="638" t="s">
        <v>175</v>
      </c>
      <c r="B208" s="638"/>
      <c r="C208" s="638"/>
      <c r="D208" s="638"/>
      <c r="E208" s="444">
        <v>110601</v>
      </c>
      <c r="F208" s="222">
        <v>8682.2</v>
      </c>
      <c r="G208" s="222"/>
    </row>
    <row r="209" spans="1:7" ht="21">
      <c r="A209" s="638" t="s">
        <v>176</v>
      </c>
      <c r="B209" s="638"/>
      <c r="C209" s="638"/>
      <c r="D209" s="638"/>
      <c r="E209" s="443">
        <v>110602</v>
      </c>
      <c r="F209" s="222">
        <v>291865.88</v>
      </c>
      <c r="G209" s="222"/>
    </row>
    <row r="210" spans="1:7" ht="21">
      <c r="A210" s="638" t="s">
        <v>447</v>
      </c>
      <c r="B210" s="638"/>
      <c r="C210" s="638"/>
      <c r="D210" s="638"/>
      <c r="E210" s="444">
        <v>210402</v>
      </c>
      <c r="F210" s="222"/>
      <c r="G210" s="222">
        <v>2975797.14</v>
      </c>
    </row>
    <row r="211" spans="1:7" ht="21">
      <c r="A211" s="638" t="s">
        <v>448</v>
      </c>
      <c r="B211" s="638"/>
      <c r="C211" s="638"/>
      <c r="D211" s="638"/>
      <c r="E211" s="444">
        <v>210403</v>
      </c>
      <c r="F211" s="222"/>
      <c r="G211" s="222">
        <v>1173914</v>
      </c>
    </row>
    <row r="212" spans="1:7" ht="21">
      <c r="A212" s="638" t="s">
        <v>449</v>
      </c>
      <c r="B212" s="638"/>
      <c r="C212" s="638"/>
      <c r="D212" s="638"/>
      <c r="E212" s="444">
        <v>7210402</v>
      </c>
      <c r="F212" s="222"/>
      <c r="G212" s="222">
        <v>45700</v>
      </c>
    </row>
    <row r="213" spans="1:7" ht="21">
      <c r="A213" s="638" t="s">
        <v>180</v>
      </c>
      <c r="B213" s="638"/>
      <c r="C213" s="638"/>
      <c r="D213" s="638"/>
      <c r="E213" s="443">
        <v>230102</v>
      </c>
      <c r="F213" s="222"/>
      <c r="G213" s="222">
        <v>16525</v>
      </c>
    </row>
    <row r="214" spans="1:7" ht="21">
      <c r="A214" s="638" t="s">
        <v>182</v>
      </c>
      <c r="B214" s="638"/>
      <c r="C214" s="638"/>
      <c r="D214" s="638"/>
      <c r="E214" s="443">
        <v>230105</v>
      </c>
      <c r="F214" s="222"/>
      <c r="G214" s="222">
        <v>5699.75</v>
      </c>
    </row>
    <row r="215" spans="1:7" ht="21">
      <c r="A215" s="638" t="s">
        <v>184</v>
      </c>
      <c r="B215" s="638"/>
      <c r="C215" s="638"/>
      <c r="D215" s="638"/>
      <c r="E215" s="443">
        <v>230106</v>
      </c>
      <c r="F215" s="222"/>
      <c r="G215" s="222">
        <v>6839.7</v>
      </c>
    </row>
    <row r="216" spans="1:7" ht="21">
      <c r="A216" s="638" t="s">
        <v>186</v>
      </c>
      <c r="B216" s="638"/>
      <c r="C216" s="638"/>
      <c r="D216" s="638"/>
      <c r="E216" s="443">
        <v>230109</v>
      </c>
      <c r="F216" s="222"/>
      <c r="G216" s="222">
        <v>908702</v>
      </c>
    </row>
    <row r="217" spans="1:7" ht="21">
      <c r="A217" s="638" t="s">
        <v>188</v>
      </c>
      <c r="B217" s="638"/>
      <c r="C217" s="638"/>
      <c r="D217" s="638"/>
      <c r="E217" s="443">
        <v>230199</v>
      </c>
      <c r="F217" s="222"/>
      <c r="G217" s="222">
        <v>324101.8</v>
      </c>
    </row>
    <row r="218" spans="1:7" ht="21">
      <c r="A218" s="638" t="s">
        <v>450</v>
      </c>
      <c r="B218" s="638"/>
      <c r="C218" s="638"/>
      <c r="D218" s="638"/>
      <c r="E218" s="443">
        <v>230110</v>
      </c>
      <c r="F218" s="222"/>
      <c r="G218" s="222">
        <v>25000</v>
      </c>
    </row>
    <row r="219" spans="1:7" ht="21">
      <c r="A219" s="638" t="s">
        <v>451</v>
      </c>
      <c r="B219" s="638"/>
      <c r="C219" s="638"/>
      <c r="D219" s="638"/>
      <c r="E219" s="444">
        <v>230110</v>
      </c>
      <c r="F219" s="222"/>
      <c r="G219" s="222">
        <v>38500</v>
      </c>
    </row>
    <row r="220" spans="1:7" ht="21">
      <c r="A220" s="638" t="s">
        <v>190</v>
      </c>
      <c r="B220" s="638"/>
      <c r="C220" s="638"/>
      <c r="D220" s="638"/>
      <c r="E220" s="443">
        <v>310000</v>
      </c>
      <c r="F220" s="222"/>
      <c r="G220" s="222">
        <v>11614016.84</v>
      </c>
    </row>
    <row r="221" spans="1:7" ht="21">
      <c r="A221" s="638" t="s">
        <v>192</v>
      </c>
      <c r="B221" s="638"/>
      <c r="C221" s="638"/>
      <c r="D221" s="638"/>
      <c r="E221" s="443">
        <v>320000</v>
      </c>
      <c r="F221" s="222"/>
      <c r="G221" s="222">
        <v>9019942.03</v>
      </c>
    </row>
    <row r="222" spans="1:7" ht="21">
      <c r="A222" s="628" t="s">
        <v>194</v>
      </c>
      <c r="B222" s="628"/>
      <c r="C222" s="628"/>
      <c r="D222" s="628"/>
      <c r="E222" s="628"/>
      <c r="F222" s="446">
        <f>SUM(F202:F221)</f>
        <v>26154738.259999998</v>
      </c>
      <c r="G222" s="446">
        <f>SUM(G210:G221)</f>
        <v>26154738.259999998</v>
      </c>
    </row>
    <row r="223" spans="1:7" ht="21">
      <c r="A223" s="269" t="s">
        <v>623</v>
      </c>
      <c r="B223" s="269" t="s">
        <v>624</v>
      </c>
      <c r="C223" s="269"/>
      <c r="D223" s="269"/>
      <c r="E223" s="450"/>
      <c r="F223" s="269"/>
      <c r="G223" s="269"/>
    </row>
    <row r="224" spans="1:7" ht="21">
      <c r="A224" s="269"/>
      <c r="B224" s="456"/>
      <c r="C224" s="456"/>
      <c r="D224" s="456"/>
      <c r="E224" s="457"/>
      <c r="F224" s="456"/>
      <c r="G224" s="456"/>
    </row>
    <row r="225" spans="1:7" ht="21">
      <c r="A225" s="629" t="s">
        <v>615</v>
      </c>
      <c r="B225" s="630"/>
      <c r="C225" s="631"/>
      <c r="D225" s="494" t="s">
        <v>616</v>
      </c>
      <c r="E225" s="495"/>
      <c r="F225" s="630" t="s">
        <v>617</v>
      </c>
      <c r="G225" s="631"/>
    </row>
    <row r="226" spans="1:7" ht="21">
      <c r="A226" s="496"/>
      <c r="B226" s="447"/>
      <c r="C226" s="497"/>
      <c r="D226" s="496"/>
      <c r="E226" s="498"/>
      <c r="F226" s="447"/>
      <c r="G226" s="497"/>
    </row>
    <row r="227" spans="1:7" ht="21">
      <c r="A227" s="632" t="s">
        <v>618</v>
      </c>
      <c r="B227" s="633"/>
      <c r="C227" s="634"/>
      <c r="D227" s="499" t="s">
        <v>619</v>
      </c>
      <c r="E227" s="498"/>
      <c r="F227" s="633" t="s">
        <v>618</v>
      </c>
      <c r="G227" s="634"/>
    </row>
    <row r="228" spans="1:7" ht="21">
      <c r="A228" s="635" t="s">
        <v>620</v>
      </c>
      <c r="B228" s="636"/>
      <c r="C228" s="637"/>
      <c r="D228" s="500" t="s">
        <v>117</v>
      </c>
      <c r="E228" s="501"/>
      <c r="F228" s="636" t="s">
        <v>620</v>
      </c>
      <c r="G228" s="637"/>
    </row>
  </sheetData>
  <sheetProtection/>
  <mergeCells count="140">
    <mergeCell ref="A31:D31"/>
    <mergeCell ref="A19:D19"/>
    <mergeCell ref="A20:D20"/>
    <mergeCell ref="A21:D21"/>
    <mergeCell ref="A22:D22"/>
    <mergeCell ref="A23:D23"/>
    <mergeCell ref="A24:D24"/>
    <mergeCell ref="A27:D27"/>
    <mergeCell ref="A25:D25"/>
    <mergeCell ref="A26:D26"/>
    <mergeCell ref="A28:D28"/>
    <mergeCell ref="A29:D29"/>
    <mergeCell ref="A30:D30"/>
    <mergeCell ref="A7:D7"/>
    <mergeCell ref="A8:D8"/>
    <mergeCell ref="A9:D9"/>
    <mergeCell ref="A10:D10"/>
    <mergeCell ref="A11:D11"/>
    <mergeCell ref="A12:D12"/>
    <mergeCell ref="A13:D13"/>
    <mergeCell ref="A18:D18"/>
    <mergeCell ref="A1:G1"/>
    <mergeCell ref="A2:G2"/>
    <mergeCell ref="A3:G3"/>
    <mergeCell ref="A4:D4"/>
    <mergeCell ref="A5:D5"/>
    <mergeCell ref="A6:D6"/>
    <mergeCell ref="A32:D32"/>
    <mergeCell ref="A33:D33"/>
    <mergeCell ref="A34:D34"/>
    <mergeCell ref="A35:D35"/>
    <mergeCell ref="A36:D36"/>
    <mergeCell ref="A14:D14"/>
    <mergeCell ref="A15:D15"/>
    <mergeCell ref="A16:D16"/>
    <mergeCell ref="A17:D17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E67"/>
    <mergeCell ref="A69:C69"/>
    <mergeCell ref="A70:C70"/>
    <mergeCell ref="A80:G80"/>
    <mergeCell ref="A81:G81"/>
    <mergeCell ref="A82:G82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E105"/>
    <mergeCell ref="A106:G106"/>
    <mergeCell ref="A107:G107"/>
    <mergeCell ref="A109:C109"/>
    <mergeCell ref="A110:C110"/>
    <mergeCell ref="A119:D119"/>
    <mergeCell ref="E119:G119"/>
    <mergeCell ref="E120:G120"/>
    <mergeCell ref="A121:D121"/>
    <mergeCell ref="A165:E165"/>
    <mergeCell ref="A168:C168"/>
    <mergeCell ref="F168:G168"/>
    <mergeCell ref="A170:C170"/>
    <mergeCell ref="F170:G170"/>
    <mergeCell ref="A171:C171"/>
    <mergeCell ref="F171:G171"/>
    <mergeCell ref="A198:D198"/>
    <mergeCell ref="E199:G199"/>
    <mergeCell ref="E200:G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E222"/>
    <mergeCell ref="A225:C225"/>
    <mergeCell ref="F225:G225"/>
    <mergeCell ref="A227:C227"/>
    <mergeCell ref="F227:G227"/>
    <mergeCell ref="A228:C228"/>
    <mergeCell ref="F228:G228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</cp:lastModifiedBy>
  <cp:lastPrinted>2014-10-29T08:22:42Z</cp:lastPrinted>
  <dcterms:modified xsi:type="dcterms:W3CDTF">2014-10-29T08:36:41Z</dcterms:modified>
  <cp:category/>
  <cp:version/>
  <cp:contentType/>
  <cp:contentStatus/>
</cp:coreProperties>
</file>